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cha\Documents\DTN\2019 July Draft\"/>
    </mc:Choice>
  </mc:AlternateContent>
  <xr:revisionPtr revIDLastSave="0" documentId="13_ncr:1_{607C4ABA-D936-4AA4-89E3-36BA1C9A72A5}" xr6:coauthVersionLast="44" xr6:coauthVersionMax="44" xr10:uidLastSave="{00000000-0000-0000-0000-000000000000}"/>
  <bookViews>
    <workbookView xWindow="-19350" yWindow="7380" windowWidth="28800" windowHeight="15435" xr2:uid="{00000000-000D-0000-FFFF-FFFF00000000}"/>
  </bookViews>
  <sheets>
    <sheet name="DE Sheet" sheetId="2" r:id="rId1"/>
  </sheets>
  <definedNames>
    <definedName name="lnkB" localSheetId="0">'DE Sheet'!$I$60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06" i="2" l="1"/>
  <c r="AG104" i="2"/>
  <c r="AG103" i="2"/>
  <c r="AG100" i="2"/>
  <c r="AG98" i="2"/>
  <c r="AG97" i="2"/>
  <c r="AG96" i="2"/>
  <c r="AG95" i="2"/>
  <c r="AG94" i="2"/>
  <c r="AG90" i="2"/>
  <c r="AG89" i="2"/>
  <c r="AA106" i="2"/>
  <c r="AA104" i="2"/>
  <c r="AA103" i="2"/>
  <c r="AA100" i="2"/>
  <c r="AA98" i="2"/>
  <c r="AA97" i="2"/>
  <c r="AA95" i="2"/>
  <c r="AA94" i="2"/>
  <c r="AA90" i="2"/>
  <c r="AA89" i="2"/>
  <c r="AA18" i="2" l="1"/>
  <c r="AG87" i="2" l="1"/>
  <c r="AG86" i="2"/>
  <c r="AG83" i="2"/>
  <c r="AG81" i="2"/>
  <c r="AG80" i="2"/>
  <c r="AG79" i="2"/>
  <c r="AG78" i="2"/>
  <c r="AA87" i="2"/>
  <c r="AA86" i="2"/>
  <c r="AA83" i="2"/>
  <c r="AA81" i="2"/>
  <c r="AA80" i="2"/>
  <c r="AA79" i="2"/>
  <c r="AA78" i="2"/>
  <c r="AB84" i="2"/>
  <c r="AB82" i="2"/>
  <c r="AF79" i="2"/>
  <c r="AF80" i="2"/>
  <c r="AF81" i="2"/>
  <c r="AF78" i="2"/>
  <c r="Z79" i="2"/>
  <c r="Z80" i="2"/>
  <c r="Z81" i="2"/>
  <c r="Z78" i="2"/>
  <c r="X81" i="2" l="1"/>
  <c r="AD80" i="2"/>
  <c r="AD81" i="2"/>
  <c r="X80" i="2"/>
  <c r="AG75" i="2" l="1"/>
  <c r="AG74" i="2"/>
  <c r="AG72" i="2"/>
  <c r="AG69" i="2"/>
  <c r="AG67" i="2"/>
  <c r="AG66" i="2"/>
  <c r="AG65" i="2"/>
  <c r="AG63" i="2"/>
  <c r="AG62" i="2"/>
  <c r="AG61" i="2"/>
  <c r="AG60" i="2"/>
  <c r="AG59" i="2"/>
  <c r="AG58" i="2"/>
  <c r="AG56" i="2"/>
  <c r="AG55" i="2"/>
  <c r="AA75" i="2"/>
  <c r="AA74" i="2"/>
  <c r="AA72" i="2"/>
  <c r="AA69" i="2"/>
  <c r="AA67" i="2"/>
  <c r="AA66" i="2"/>
  <c r="AA65" i="2"/>
  <c r="AA63" i="2"/>
  <c r="AA62" i="2"/>
  <c r="AA61" i="2"/>
  <c r="AA60" i="2"/>
  <c r="AA59" i="2"/>
  <c r="AA58" i="2"/>
  <c r="AA56" i="2"/>
  <c r="AA55" i="2"/>
  <c r="AA54" i="2"/>
  <c r="H57" i="2" l="1"/>
  <c r="AA31" i="2" l="1"/>
  <c r="AG54" i="2" l="1"/>
  <c r="AG53" i="2"/>
  <c r="AG52" i="2"/>
  <c r="AA53" i="2"/>
  <c r="AA52" i="2"/>
  <c r="AG45" i="2" l="1"/>
  <c r="AG44" i="2"/>
  <c r="AG43" i="2"/>
  <c r="AG38" i="2"/>
  <c r="AG35" i="2"/>
  <c r="AG33" i="2"/>
  <c r="AG32" i="2"/>
  <c r="AG31" i="2"/>
  <c r="AG28" i="2"/>
  <c r="AG27" i="2"/>
  <c r="AG26" i="2"/>
  <c r="AG24" i="2"/>
  <c r="AG18" i="2"/>
  <c r="AG16" i="2"/>
  <c r="AA45" i="2"/>
  <c r="AA44" i="2"/>
  <c r="AA43" i="2"/>
  <c r="AA38" i="2"/>
  <c r="AA35" i="2"/>
  <c r="AA33" i="2"/>
  <c r="AA32" i="2"/>
  <c r="AA28" i="2"/>
  <c r="AA27" i="2"/>
  <c r="AA26" i="2"/>
  <c r="AA24" i="2"/>
  <c r="AA16" i="2"/>
  <c r="Z87" i="2"/>
  <c r="Z8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MZS</author>
    <author>Michael Siarkowski</author>
  </authors>
  <commentList>
    <comment ref="A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Could pull multiple data sets for single interventions in one study
</t>
        </r>
      </text>
    </comment>
    <comment ref="A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GWTG 04/2003-03/2011
</t>
        </r>
      </text>
    </comment>
    <comment ref="AA4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MZS:</t>
        </r>
        <r>
          <rPr>
            <sz val="9"/>
            <color indexed="81"/>
            <rFont val="Tahoma"/>
            <family val="2"/>
          </rPr>
          <t xml:space="preserve">
Non-Normal data</t>
        </r>
      </text>
    </comment>
    <comment ref="AG4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MZS:</t>
        </r>
        <r>
          <rPr>
            <sz val="9"/>
            <color indexed="81"/>
            <rFont val="Tahoma"/>
            <family val="2"/>
          </rPr>
          <t xml:space="preserve">
Non-normal data</t>
        </r>
      </text>
    </comment>
    <comment ref="A45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Michael Siarkowski:</t>
        </r>
        <r>
          <rPr>
            <sz val="9"/>
            <color indexed="81"/>
            <rFont val="Tahoma"/>
            <family val="2"/>
          </rPr>
          <t xml:space="preserve">
No Journal Article
</t>
        </r>
      </text>
    </comment>
    <comment ref="A129" authorId="0" shapeId="0" xr:uid="{BE674EDB-1982-4C05-AFB6-B50D3CA5987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Could pull multiple data sets for single interventions in one study
</t>
        </r>
      </text>
    </comment>
    <comment ref="A142" authorId="2" shapeId="0" xr:uid="{3F40F82A-D14F-4712-9D53-A2758564613D}">
      <text>
        <r>
          <rPr>
            <b/>
            <sz val="9"/>
            <color indexed="81"/>
            <rFont val="Tahoma"/>
            <family val="2"/>
          </rPr>
          <t>Michael Siarkowski:</t>
        </r>
        <r>
          <rPr>
            <sz val="9"/>
            <color indexed="81"/>
            <rFont val="Tahoma"/>
            <family val="2"/>
          </rPr>
          <t xml:space="preserve">
No Journal Article
</t>
        </r>
      </text>
    </comment>
    <comment ref="A212" authorId="0" shapeId="0" xr:uid="{42E0387C-C7C0-4130-A10C-2851D35D6FE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GWTG 04/2003-03/2011
</t>
        </r>
      </text>
    </comment>
  </commentList>
</comments>
</file>

<file path=xl/sharedStrings.xml><?xml version="1.0" encoding="utf-8"?>
<sst xmlns="http://schemas.openxmlformats.org/spreadsheetml/2006/main" count="3543" uniqueCount="851">
  <si>
    <t>Modified - converted from MEAN/SD or MEDIAN/IQR (if median/iqr--&gt;mean, SD = (median-(IQR1+IQR3)/2)</t>
  </si>
  <si>
    <t>Data reported upon contact with author</t>
  </si>
  <si>
    <t>Legend</t>
  </si>
  <si>
    <t>38.7% M</t>
  </si>
  <si>
    <t>52.5% M</t>
  </si>
  <si>
    <t>SI</t>
  </si>
  <si>
    <t>N</t>
  </si>
  <si>
    <t>Portugal</t>
  </si>
  <si>
    <t>SC</t>
  </si>
  <si>
    <t>Neurology</t>
  </si>
  <si>
    <t>No</t>
  </si>
  <si>
    <t>HT</t>
  </si>
  <si>
    <t>01.2015-12/2015</t>
  </si>
  <si>
    <t>Journal Article</t>
  </si>
  <si>
    <t>Journal of Stroke &amp; Cerebrov. Dis.</t>
  </si>
  <si>
    <t>de Seabra Marto et al</t>
  </si>
  <si>
    <t>82.4% M</t>
  </si>
  <si>
    <t>80.4% M</t>
  </si>
  <si>
    <t>Canada</t>
  </si>
  <si>
    <t>HC</t>
  </si>
  <si>
    <t>01/2008-06/2015</t>
  </si>
  <si>
    <t>Ibrahim et al</t>
  </si>
  <si>
    <t>15-35</t>
  </si>
  <si>
    <t>39.3% F</t>
  </si>
  <si>
    <t>23-38</t>
  </si>
  <si>
    <t>36.9% F</t>
  </si>
  <si>
    <t>Korea</t>
  </si>
  <si>
    <t>Y</t>
  </si>
  <si>
    <t>C</t>
  </si>
  <si>
    <t>PREH</t>
  </si>
  <si>
    <t>01/2012-08/2015</t>
  </si>
  <si>
    <t>Kim et al</t>
  </si>
  <si>
    <t>35-58</t>
  </si>
  <si>
    <t>45-73</t>
  </si>
  <si>
    <t>USA</t>
  </si>
  <si>
    <t>P</t>
  </si>
  <si>
    <t>07/2009-03/2014</t>
  </si>
  <si>
    <t>?</t>
  </si>
  <si>
    <t>CI</t>
  </si>
  <si>
    <t>MC</t>
  </si>
  <si>
    <t>C+P</t>
  </si>
  <si>
    <t>Emergency</t>
  </si>
  <si>
    <t>01/2015-03/2016</t>
  </si>
  <si>
    <t>Stroke</t>
  </si>
  <si>
    <t>Belt et al</t>
  </si>
  <si>
    <t>50% M</t>
  </si>
  <si>
    <t>52.3% M</t>
  </si>
  <si>
    <t>ML</t>
  </si>
  <si>
    <t>RCT</t>
  </si>
  <si>
    <t>Saber et al</t>
  </si>
  <si>
    <t>40-61</t>
  </si>
  <si>
    <t>25% F</t>
  </si>
  <si>
    <t>60-125</t>
  </si>
  <si>
    <t>15.38% F</t>
  </si>
  <si>
    <t>China</t>
  </si>
  <si>
    <t>04/2014-06/2015</t>
  </si>
  <si>
    <t>Australasian Physical and Engineering Sciences</t>
  </si>
  <si>
    <t>28-55</t>
  </si>
  <si>
    <t>56% F</t>
  </si>
  <si>
    <t>60-95</t>
  </si>
  <si>
    <t>50% F</t>
  </si>
  <si>
    <t>01/2015-06/2015</t>
  </si>
  <si>
    <t>Journal of Neurointerventional Surgery</t>
  </si>
  <si>
    <t>Zaidi et al</t>
  </si>
  <si>
    <t>14-202</t>
  </si>
  <si>
    <t>49.8% F</t>
  </si>
  <si>
    <t>13-205</t>
  </si>
  <si>
    <t>46.5% F</t>
  </si>
  <si>
    <t>01/2010-03/2015</t>
  </si>
  <si>
    <t>Circulation. Cardiovascular Quality &amp; Outcomes</t>
  </si>
  <si>
    <t>Prabhakaran et al</t>
  </si>
  <si>
    <t>Norway</t>
  </si>
  <si>
    <t>01/2007-12/2011</t>
  </si>
  <si>
    <t>Acta Neurologica Scandinavica</t>
  </si>
  <si>
    <t>Thortveit</t>
  </si>
  <si>
    <t>Fair; No measure for confounds</t>
  </si>
  <si>
    <t>Yes</t>
  </si>
  <si>
    <t>N/A</t>
  </si>
  <si>
    <t>25 F</t>
  </si>
  <si>
    <t>29 F</t>
  </si>
  <si>
    <t>07/2009-09/2011</t>
  </si>
  <si>
    <t>The Neurohospitalist</t>
  </si>
  <si>
    <t>Bhatt</t>
  </si>
  <si>
    <t>Fair; Confounders acknowledged though no reflection in statistical data</t>
  </si>
  <si>
    <t>No, but confounders acknowledged</t>
  </si>
  <si>
    <t>62 F</t>
  </si>
  <si>
    <t>20 F</t>
  </si>
  <si>
    <t>Moran</t>
  </si>
  <si>
    <t>Unclear</t>
  </si>
  <si>
    <t>Fair; Most data present, though no adjustment for confounds</t>
  </si>
  <si>
    <t>05/1996-11/2002</t>
  </si>
  <si>
    <t>Canadian Journal of Neurological Sciences</t>
  </si>
  <si>
    <t>Mehdiratta</t>
  </si>
  <si>
    <t>Finland</t>
  </si>
  <si>
    <t>01/1999-12/2004</t>
  </si>
  <si>
    <t>Lindsberg</t>
  </si>
  <si>
    <t>Fair</t>
  </si>
  <si>
    <t>Yes, but data unclear</t>
  </si>
  <si>
    <t>47.25-96.25</t>
  </si>
  <si>
    <t>77.25-93.25</t>
  </si>
  <si>
    <t>01/2005-12/2005</t>
  </si>
  <si>
    <t>Journal of Clinical Neuroscience</t>
  </si>
  <si>
    <t>Nazir</t>
  </si>
  <si>
    <t>Ford</t>
  </si>
  <si>
    <t>Poor; low N throughout - data should have been pooled longer</t>
  </si>
  <si>
    <t>30-42</t>
  </si>
  <si>
    <t>7 F</t>
  </si>
  <si>
    <t>45 - 78</t>
  </si>
  <si>
    <t>3 F</t>
  </si>
  <si>
    <t>01/2003-12/2007</t>
  </si>
  <si>
    <t>Emergency Medicine Journal</t>
  </si>
  <si>
    <t>Tveiten</t>
  </si>
  <si>
    <t>33 M</t>
  </si>
  <si>
    <t>28 M</t>
  </si>
  <si>
    <t>N*</t>
  </si>
  <si>
    <t>10/2006-05/2007</t>
  </si>
  <si>
    <t>European Journal of Neurology</t>
  </si>
  <si>
    <t>Kim</t>
  </si>
  <si>
    <t>16-161</t>
  </si>
  <si>
    <t>25 M</t>
  </si>
  <si>
    <t>30-167</t>
  </si>
  <si>
    <t>03/2004-03/2007</t>
  </si>
  <si>
    <t>Journal of the Neurological Sciences</t>
  </si>
  <si>
    <t>Yoo</t>
  </si>
  <si>
    <t xml:space="preserve">Fair; No measure for confounds, study period may be too short </t>
  </si>
  <si>
    <t>40-66</t>
  </si>
  <si>
    <t>189 M</t>
  </si>
  <si>
    <t>48-86</t>
  </si>
  <si>
    <t>125 M</t>
  </si>
  <si>
    <t>03/2008-09/2008</t>
  </si>
  <si>
    <t>Heo</t>
  </si>
  <si>
    <t>Fair; No measure for confounders</t>
  </si>
  <si>
    <t>22-47</t>
  </si>
  <si>
    <t>78 M</t>
  </si>
  <si>
    <t>49-90</t>
  </si>
  <si>
    <t>01/2003-12/2005</t>
  </si>
  <si>
    <t>Academic Emergency Medicine</t>
  </si>
  <si>
    <t>Puolakka</t>
  </si>
  <si>
    <t>Taiwan</t>
  </si>
  <si>
    <t>Sung</t>
  </si>
  <si>
    <t>Somewhat</t>
  </si>
  <si>
    <t>60-100</t>
  </si>
  <si>
    <t>46.6% M</t>
  </si>
  <si>
    <t>60-103</t>
  </si>
  <si>
    <t>45.7% M</t>
  </si>
  <si>
    <t>Database MA</t>
  </si>
  <si>
    <t>04/2003-03/2011</t>
  </si>
  <si>
    <t>Lin</t>
  </si>
  <si>
    <t>25-37</t>
  </si>
  <si>
    <t>06/1995-06/2011</t>
  </si>
  <si>
    <t>Meretoja</t>
  </si>
  <si>
    <t>Good</t>
  </si>
  <si>
    <t>UK</t>
  </si>
  <si>
    <t>Poor; outcome data poorly defined</t>
  </si>
  <si>
    <t>36, 66</t>
  </si>
  <si>
    <t>51.7% M</t>
  </si>
  <si>
    <t>57.8, 88.5</t>
  </si>
  <si>
    <t>01/2008-12/2011</t>
  </si>
  <si>
    <t>Ghrooda</t>
  </si>
  <si>
    <t xml:space="preserve"> No</t>
  </si>
  <si>
    <t>28-56</t>
  </si>
  <si>
    <t>46-73</t>
  </si>
  <si>
    <t>52% F</t>
  </si>
  <si>
    <t>01/2009-03/2012</t>
  </si>
  <si>
    <t>No, but confounders were acknowledged</t>
  </si>
  <si>
    <t>50.5-93.5</t>
  </si>
  <si>
    <t>105 M</t>
  </si>
  <si>
    <t>77.3-111</t>
  </si>
  <si>
    <t>55 M</t>
  </si>
  <si>
    <t>Australia</t>
  </si>
  <si>
    <t>01/2003-12/2010</t>
  </si>
  <si>
    <t>Internal Medicine Journal</t>
  </si>
  <si>
    <t>Tai</t>
  </si>
  <si>
    <t>39-62</t>
  </si>
  <si>
    <t>51-97</t>
  </si>
  <si>
    <t>France</t>
  </si>
  <si>
    <t>10/2008-07/2011</t>
  </si>
  <si>
    <t>Journal of Neurology</t>
  </si>
  <si>
    <t>Casolla</t>
  </si>
  <si>
    <t>32 - 62</t>
  </si>
  <si>
    <t>52.1% M</t>
  </si>
  <si>
    <t>56-85</t>
  </si>
  <si>
    <t>53.5% M</t>
  </si>
  <si>
    <t>01/2003-12/2011</t>
  </si>
  <si>
    <t>Ruff</t>
  </si>
  <si>
    <t>Good; Blinding innappropriate for study type</t>
  </si>
  <si>
    <t>Spain</t>
  </si>
  <si>
    <t>Poor; No measure for confounds, missing significant data</t>
  </si>
  <si>
    <t>22, 41</t>
  </si>
  <si>
    <t>48% F</t>
  </si>
  <si>
    <t>30, 50</t>
  </si>
  <si>
    <t>39% F</t>
  </si>
  <si>
    <t>Not described</t>
  </si>
  <si>
    <t>44-71</t>
  </si>
  <si>
    <t>58 F</t>
  </si>
  <si>
    <t>68-103</t>
  </si>
  <si>
    <t>48 F</t>
  </si>
  <si>
    <t>01/2008-04/2014</t>
  </si>
  <si>
    <t>Burnett</t>
  </si>
  <si>
    <t>Good; Blinding innappropriate for study type, no measure for confounds but otherwise good</t>
  </si>
  <si>
    <t>20-37</t>
  </si>
  <si>
    <t>107 M</t>
  </si>
  <si>
    <t>41-65</t>
  </si>
  <si>
    <t>22 M</t>
  </si>
  <si>
    <t>Netherlands</t>
  </si>
  <si>
    <t>01/2007-12/2012</t>
  </si>
  <si>
    <t>Van Schaik</t>
  </si>
  <si>
    <t>Fair; No measure for confounds, somewhat confusing presentation of research question</t>
  </si>
  <si>
    <t>57% M</t>
  </si>
  <si>
    <t>67% M</t>
  </si>
  <si>
    <t>Journal of the Formosan Medical Association</t>
  </si>
  <si>
    <t>Hsieh</t>
  </si>
  <si>
    <t>Fair; Some data missing, no consideration of confounds</t>
  </si>
  <si>
    <t>22-60</t>
  </si>
  <si>
    <t>53.4% M</t>
  </si>
  <si>
    <t>35-60</t>
  </si>
  <si>
    <t>53.6% M</t>
  </si>
  <si>
    <t>01/2010-12/2013</t>
  </si>
  <si>
    <t>Lancet Neurology</t>
  </si>
  <si>
    <t>Willeit</t>
  </si>
  <si>
    <t>Poor; not all data initially reported, no measure for confounds</t>
  </si>
  <si>
    <t>42.25-77.75</t>
  </si>
  <si>
    <t>49.2% M</t>
  </si>
  <si>
    <t>52.5-91.5</t>
  </si>
  <si>
    <t>51.9% M</t>
  </si>
  <si>
    <t>08/2012-01/2013</t>
  </si>
  <si>
    <t>Kendall</t>
  </si>
  <si>
    <t>22-40</t>
  </si>
  <si>
    <t>145 M</t>
  </si>
  <si>
    <t>32-62</t>
  </si>
  <si>
    <t>48 M</t>
  </si>
  <si>
    <t>01/2007-05/2013</t>
  </si>
  <si>
    <t>Sohn</t>
  </si>
  <si>
    <t>01/2012-12/2013</t>
  </si>
  <si>
    <t>75-212</t>
  </si>
  <si>
    <t>58 M</t>
  </si>
  <si>
    <t>89-251</t>
  </si>
  <si>
    <t>32 M</t>
  </si>
  <si>
    <t>Israel</t>
  </si>
  <si>
    <t>Companions/family present; Various levels, minimum (1 companion) reported as exposure</t>
  </si>
  <si>
    <t>08/;2011-10/2012</t>
  </si>
  <si>
    <t>Medicine (Baltimore)</t>
  </si>
  <si>
    <t>Ashkenazi</t>
  </si>
  <si>
    <t>47-85</t>
  </si>
  <si>
    <t>39 M</t>
  </si>
  <si>
    <t>45-85</t>
  </si>
  <si>
    <t>73 M</t>
  </si>
  <si>
    <t>10/2005-06/2012</t>
  </si>
  <si>
    <t>Dirks</t>
  </si>
  <si>
    <t>46.5-76.5</t>
  </si>
  <si>
    <t>57.5% F</t>
  </si>
  <si>
    <t>77-103</t>
  </si>
  <si>
    <t>47.8% F</t>
  </si>
  <si>
    <t>P, C</t>
  </si>
  <si>
    <t>Shah</t>
  </si>
  <si>
    <t>43-64</t>
  </si>
  <si>
    <t>122 M</t>
  </si>
  <si>
    <t>67-107</t>
  </si>
  <si>
    <t>59 M</t>
  </si>
  <si>
    <t>06/2006-07/2013</t>
  </si>
  <si>
    <t>PLOS One</t>
  </si>
  <si>
    <t>Chen</t>
  </si>
  <si>
    <t>14 M</t>
  </si>
  <si>
    <t>17 M</t>
  </si>
  <si>
    <t>12/2008-08/2009</t>
  </si>
  <si>
    <t>Journal of Clinical Neurology</t>
  </si>
  <si>
    <t>Bae</t>
  </si>
  <si>
    <t>54-69</t>
  </si>
  <si>
    <t>9 F</t>
  </si>
  <si>
    <t>57-83</t>
  </si>
  <si>
    <t>12 F</t>
  </si>
  <si>
    <t>10/2009-09/2010</t>
  </si>
  <si>
    <t>Stroke Research and Treatment</t>
  </si>
  <si>
    <t>Overall Rating</t>
  </si>
  <si>
    <t>Were the outcome measures clearly defined, valid, reliable, and implemented consistently across all study participants?</t>
  </si>
  <si>
    <t>Was loss to follow-up after baseline 20% or less?</t>
  </si>
  <si>
    <t>Were the outcome assessors blinded to the exposure status of participants?</t>
  </si>
  <si>
    <t>Was the study population clearly specified and defined?</t>
  </si>
  <si>
    <t>Was the research question or objective in this paper clearly stated?</t>
  </si>
  <si>
    <t>IQR</t>
  </si>
  <si>
    <t>DTN (median; in minutes)</t>
  </si>
  <si>
    <t>SD (minutes)</t>
  </si>
  <si>
    <t>DTN (mean; in minutes)</t>
  </si>
  <si>
    <t>Sample</t>
  </si>
  <si>
    <t>Combination of Interventions (CI) or Single Intervention (SI)</t>
  </si>
  <si>
    <t>Telemedicine Employed (Y/N)</t>
  </si>
  <si>
    <t>Multinational (ML) or single nation (Country)?</t>
  </si>
  <si>
    <t>If Multi-Centre, how many locations?</t>
  </si>
  <si>
    <t>Single-centre (SC) or Multi-centre (MC)</t>
  </si>
  <si>
    <t>Pre-Hospital Activation</t>
  </si>
  <si>
    <t>Stroke Centre Designation? (Primary = P, Comprehensive = C, None = N)</t>
  </si>
  <si>
    <t>Community (HC) or Teaching (HT) Hospital?</t>
  </si>
  <si>
    <t>Intervention Type</t>
  </si>
  <si>
    <t>Study Type</t>
  </si>
  <si>
    <t>Duration (months)</t>
  </si>
  <si>
    <t>Duration (dates)</t>
  </si>
  <si>
    <t>Start Date</t>
  </si>
  <si>
    <t>Publication Type</t>
  </si>
  <si>
    <t>Journal</t>
  </si>
  <si>
    <t>First Author</t>
  </si>
  <si>
    <t>Study Code</t>
  </si>
  <si>
    <t>POST-INTERVENTION</t>
  </si>
  <si>
    <t>PRE-INTERVENTION</t>
  </si>
  <si>
    <t>SubGroups</t>
  </si>
  <si>
    <t>General Data</t>
  </si>
  <si>
    <t>69-117</t>
  </si>
  <si>
    <t>25.3-71.9</t>
  </si>
  <si>
    <t>33.5-46.5</t>
  </si>
  <si>
    <t>35.56-130.96</t>
  </si>
  <si>
    <t>27-78.4</t>
  </si>
  <si>
    <t>45.7-106.9</t>
  </si>
  <si>
    <t>24-60.2</t>
  </si>
  <si>
    <t>50 - 86</t>
  </si>
  <si>
    <t>29 - 87.6</t>
  </si>
  <si>
    <t>20 - 36</t>
  </si>
  <si>
    <t>21.39 - 72.79</t>
  </si>
  <si>
    <t>25 - 53.4</t>
  </si>
  <si>
    <t>43 - 71</t>
  </si>
  <si>
    <t>17.1-52.5</t>
  </si>
  <si>
    <t>47-53</t>
  </si>
  <si>
    <t>50.75-105.05</t>
  </si>
  <si>
    <t>69 - 117</t>
  </si>
  <si>
    <t>81-95</t>
  </si>
  <si>
    <t>46.1-126.3</t>
  </si>
  <si>
    <r>
      <rPr>
        <u/>
        <sz val="11"/>
        <color theme="1"/>
        <rFont val="Calibri"/>
        <family val="2"/>
        <scheme val="minor"/>
      </rPr>
      <t>Supplementary Table 1:</t>
    </r>
    <r>
      <rPr>
        <sz val="11"/>
        <color theme="1"/>
        <rFont val="Calibri"/>
        <family val="2"/>
        <scheme val="minor"/>
      </rPr>
      <t xml:space="preserve"> Data extracted from individual studies, including quality assessment. See legend above for colouring scheme.</t>
    </r>
  </si>
  <si>
    <t>Missing Data; Not reported, authors did not respond</t>
  </si>
  <si>
    <t>Health Practictioner Type (ED, Neuro, Not described (ND))?</t>
  </si>
  <si>
    <t>ND</t>
  </si>
  <si>
    <t>01/2009-01/2012</t>
  </si>
  <si>
    <t>08/2006-04/2012</t>
  </si>
  <si>
    <t>Was the study described as randomized, a randomized trial, a randomized clinical trial, or an RCT?</t>
  </si>
  <si>
    <t>Was the method of randomization adequate (i.e., use of randomly generated assignment)?</t>
  </si>
  <si>
    <t>Was the treatment allocation concealed (so that assignments could not be predicted?)</t>
  </si>
  <si>
    <t>Were study participants and provideres blinded to treatment group assignment?</t>
  </si>
  <si>
    <t>Were the people assessing the outcomes blinded to the particpant's group assignments?</t>
  </si>
  <si>
    <t>Puy et al</t>
  </si>
  <si>
    <t>Kamal et al</t>
  </si>
  <si>
    <t>Chen et al</t>
  </si>
  <si>
    <t>American Journal of Emergency Medicine</t>
  </si>
  <si>
    <t>Circulation, Cardiovascular Quality &amp; Outcomes</t>
  </si>
  <si>
    <t>10/2013-092015</t>
  </si>
  <si>
    <t>CI*</t>
  </si>
  <si>
    <t>48.7% M</t>
  </si>
  <si>
    <t>59.7% M</t>
  </si>
  <si>
    <t>06/2012-06/2013</t>
  </si>
  <si>
    <t>01/2012 - 03/2015</t>
  </si>
  <si>
    <t>58.3% F</t>
  </si>
  <si>
    <t>41.4% F</t>
  </si>
  <si>
    <t>60-94</t>
  </si>
  <si>
    <t>33-59</t>
  </si>
  <si>
    <t>40-71</t>
  </si>
  <si>
    <t>34-62</t>
  </si>
  <si>
    <t>27-52</t>
  </si>
  <si>
    <t>Good; Method for confound adjustment not explicitly described however</t>
  </si>
  <si>
    <t>No* (before/after for phase specific)</t>
  </si>
  <si>
    <t>06/2013-01/2015</t>
  </si>
  <si>
    <t>Combination Intervention Codes</t>
  </si>
  <si>
    <t>COMB</t>
  </si>
  <si>
    <t>1, 2</t>
  </si>
  <si>
    <t>65-120</t>
  </si>
  <si>
    <t>Liang et al</t>
  </si>
  <si>
    <t>Busby</t>
  </si>
  <si>
    <t>Non-Target Subtype</t>
  </si>
  <si>
    <t>Heikkila</t>
  </si>
  <si>
    <t>Huang</t>
  </si>
  <si>
    <t>Sakamoto</t>
  </si>
  <si>
    <t>Tansini</t>
  </si>
  <si>
    <t>Zuckerman</t>
  </si>
  <si>
    <t>Candelaresi</t>
  </si>
  <si>
    <t>Hansen</t>
  </si>
  <si>
    <t>Hebant</t>
  </si>
  <si>
    <t>Hillen</t>
  </si>
  <si>
    <t>Jeon</t>
  </si>
  <si>
    <t>Mainali</t>
  </si>
  <si>
    <t>Rech</t>
  </si>
  <si>
    <t>Rhew</t>
  </si>
  <si>
    <t>Zhou</t>
  </si>
  <si>
    <t>NTGT</t>
  </si>
  <si>
    <t>Sex data missing</t>
  </si>
  <si>
    <t>Poor; low n, missing key data, no consideration of confounds</t>
  </si>
  <si>
    <t>02/2014 - 02/2015</t>
  </si>
  <si>
    <t>68% M</t>
  </si>
  <si>
    <t>48% M</t>
  </si>
  <si>
    <t>49 - 77</t>
  </si>
  <si>
    <t>18 - 36</t>
  </si>
  <si>
    <t>STTL</t>
  </si>
  <si>
    <t>Scandanavian Journal of Trauma, Resuscitation and Emergency Medicine</t>
  </si>
  <si>
    <t>2, 10, 12</t>
  </si>
  <si>
    <t>Total Number of Interventions (Combination Only)</t>
  </si>
  <si>
    <t>Education/introduction of emergency medicine as a specialty</t>
  </si>
  <si>
    <t>34 - 131</t>
  </si>
  <si>
    <t>8 - 60</t>
  </si>
  <si>
    <t>No, n data incomplete, Sex data missing</t>
  </si>
  <si>
    <t>Poor; low n, no consideration of confounds</t>
  </si>
  <si>
    <t>05/2006 - 07/2011</t>
  </si>
  <si>
    <t>10, 11, 12</t>
  </si>
  <si>
    <t>Education</t>
  </si>
  <si>
    <t>09/2012 - 12/2014</t>
  </si>
  <si>
    <t>64.5% M</t>
  </si>
  <si>
    <t>49 - 79</t>
  </si>
  <si>
    <t>54 - 86</t>
  </si>
  <si>
    <t>03/2011 - 04/2015</t>
  </si>
  <si>
    <t>Target-setting, systematic literature review</t>
  </si>
  <si>
    <t>2, 11, 12</t>
  </si>
  <si>
    <t>25.2% F</t>
  </si>
  <si>
    <t>26.7% F</t>
  </si>
  <si>
    <t>93 - 135</t>
  </si>
  <si>
    <t>43 - 86</t>
  </si>
  <si>
    <t>Journal of Neurological Sciences</t>
  </si>
  <si>
    <t>Japan</t>
  </si>
  <si>
    <t>03/2015 - 08/2015</t>
  </si>
  <si>
    <t>01/2014 - 02/2015</t>
  </si>
  <si>
    <t>1, 6, 12</t>
  </si>
  <si>
    <t>24/7 Neurospecialist care</t>
  </si>
  <si>
    <t>7, 8, 12</t>
  </si>
  <si>
    <t>Limited MRI sequences</t>
  </si>
  <si>
    <t>37% F</t>
  </si>
  <si>
    <t>Sex [M/F, as reported]</t>
  </si>
  <si>
    <t>Sex [M/F; as reported]</t>
  </si>
  <si>
    <t>36% F</t>
  </si>
  <si>
    <t>38% F</t>
  </si>
  <si>
    <t>73 - 108</t>
  </si>
  <si>
    <t>59 - 79</t>
  </si>
  <si>
    <t>41 - 75</t>
  </si>
  <si>
    <t>118A</t>
  </si>
  <si>
    <t>118B</t>
  </si>
  <si>
    <t>Arquivos de neuro-psiquiatria</t>
  </si>
  <si>
    <t>Neurology Unit (vs. ER)</t>
  </si>
  <si>
    <t>31.5 - 61</t>
  </si>
  <si>
    <t>26 - 49.5</t>
  </si>
  <si>
    <t>Sex data missing, group characteristics limited</t>
  </si>
  <si>
    <t>Somehwat</t>
  </si>
  <si>
    <t>Fair; No measure for confounders, some non-essential data missing</t>
  </si>
  <si>
    <t>??</t>
  </si>
  <si>
    <t>Brazil</t>
  </si>
  <si>
    <t>01/2000 - 12/2012</t>
  </si>
  <si>
    <t>1, 2, 3, 4, 5, 6, 7, 9</t>
  </si>
  <si>
    <t>46% M</t>
  </si>
  <si>
    <t>57.1% M</t>
  </si>
  <si>
    <t>60 - 105</t>
  </si>
  <si>
    <t>20 - 37</t>
  </si>
  <si>
    <t>01/2013 - 12/2015</t>
  </si>
  <si>
    <t>Neurological Science</t>
  </si>
  <si>
    <t>2, 3, 5, 6, 7, 8</t>
  </si>
  <si>
    <t>Italy</t>
  </si>
  <si>
    <t>78 - 120</t>
  </si>
  <si>
    <t>37 - 75</t>
  </si>
  <si>
    <t>No, n data incomplete, sex data missing</t>
  </si>
  <si>
    <t>Poor; missing key data, no consideration of confounds</t>
  </si>
  <si>
    <t>Clinical Neurology and Neurosurgery</t>
  </si>
  <si>
    <t>12/2013 - 11/2015</t>
  </si>
  <si>
    <t>Denmark</t>
  </si>
  <si>
    <t>MRI (treatment) vs CT (control), cross-overs excluded</t>
  </si>
  <si>
    <t>15.5 - 28.5</t>
  </si>
  <si>
    <t>12.5 - 51.5</t>
  </si>
  <si>
    <t>Were the groups similar at baseline on important characteristics that could affect outcomes (e.g., demographics, risk factors, co-morbid conditions)?</t>
  </si>
  <si>
    <t>Was the overall drop-out rate from the study at endpoint 20% or lower of the number allocated to treatment?</t>
  </si>
  <si>
    <t>Was the differential drop-out rate (between treatment groups) at endpoint 15 percentage points or lower?</t>
  </si>
  <si>
    <t>Was there high adherence to the intervention protocols for each treatment group?</t>
  </si>
  <si>
    <t>Were outcomes assessed using valid and reliable measures, implemented consistently across all study participants?</t>
  </si>
  <si>
    <t>Did the authors report that the sample size was sufficiently large to be able to detect a difference in the main outcome between groups with at least 80% power?</t>
  </si>
  <si>
    <t>Were outcomes reported or subgroups analyzed prespecified (i.e., identified before analyses were conducted)?</t>
  </si>
  <si>
    <t>Were all randomized participants analyzed in the group to which they were originally assigned, i.e., did they use an intention-to-treat analysis?</t>
  </si>
  <si>
    <t>Quality Rating</t>
  </si>
  <si>
    <t>3, 12</t>
  </si>
  <si>
    <t>Mobile intra-hospital stroke team</t>
  </si>
  <si>
    <t>Revue Neurologique</t>
  </si>
  <si>
    <t>63% M</t>
  </si>
  <si>
    <t>58% M</t>
  </si>
  <si>
    <t>49 - 66</t>
  </si>
  <si>
    <t>66 - 95</t>
  </si>
  <si>
    <t>01/2015 - 12/2015</t>
  </si>
  <si>
    <t>09/2009 - 03/2011</t>
  </si>
  <si>
    <t>2, 11</t>
  </si>
  <si>
    <t>10 F</t>
  </si>
  <si>
    <t>14 F</t>
  </si>
  <si>
    <t>No. Standard Deviation data missing</t>
  </si>
  <si>
    <t>Iglesias Mohedano</t>
  </si>
  <si>
    <t>6, 7</t>
  </si>
  <si>
    <t>No. Initial data set missing</t>
  </si>
  <si>
    <t>52.6% M</t>
  </si>
  <si>
    <t>32 - 51</t>
  </si>
  <si>
    <t>Journal of Stroke</t>
  </si>
  <si>
    <t>43 - 70</t>
  </si>
  <si>
    <t>1,7, 9</t>
  </si>
  <si>
    <t>Annals of Pharmacotherapy</t>
  </si>
  <si>
    <t>01/2011 - 12/2015</t>
  </si>
  <si>
    <t>PharmD at bedside during stroke treatment pathway</t>
  </si>
  <si>
    <t>55% M</t>
  </si>
  <si>
    <t>51.5% M</t>
  </si>
  <si>
    <t>36 - 65</t>
  </si>
  <si>
    <t>58 - 97.5</t>
  </si>
  <si>
    <t>Unclear as to PharmD presence duration / treatment</t>
  </si>
  <si>
    <t>Neurology Clinical Practice</t>
  </si>
  <si>
    <t>01/2010 - 08/2015</t>
  </si>
  <si>
    <t>Simluation / Bootcamp for Neurology residents</t>
  </si>
  <si>
    <t>36.1% F</t>
  </si>
  <si>
    <t>57.1% F</t>
  </si>
  <si>
    <t>66 - 104</t>
  </si>
  <si>
    <t>39 - 72</t>
  </si>
  <si>
    <t>28 - 55</t>
  </si>
  <si>
    <t>60 - 95</t>
  </si>
  <si>
    <t>C/P</t>
  </si>
  <si>
    <t>2, 12</t>
  </si>
  <si>
    <t>New position for Stroke-care coordinator, NIHSS evaluation, Stroke Unit Nurse activation</t>
  </si>
  <si>
    <t>2, 3, 12</t>
  </si>
  <si>
    <t>Human Resources - Hiring dedicated nurses</t>
  </si>
  <si>
    <t>2, 11 ,12</t>
  </si>
  <si>
    <t>Recognition of high-performing units/staff</t>
  </si>
  <si>
    <t>Active blood-pressure management</t>
  </si>
  <si>
    <t>1, 2, 3, 4, 5, 6</t>
  </si>
  <si>
    <t>Tech; Video-assisted informed consent delivery to family/companions</t>
  </si>
  <si>
    <t>1, 3, 6, 7, 9</t>
  </si>
  <si>
    <t>FEED</t>
  </si>
  <si>
    <t>ATPA</t>
  </si>
  <si>
    <t>1, 2, 3, 4, 6, 7, 8, 9, 10, 11</t>
  </si>
  <si>
    <t>1, 3, 6, 7, 8, 9, 12</t>
  </si>
  <si>
    <t>Surg. Neurol Int.</t>
  </si>
  <si>
    <t>01/2012 - 11/2013</t>
  </si>
  <si>
    <t>2, 4, 5</t>
  </si>
  <si>
    <t>17.6 - 107.5</t>
  </si>
  <si>
    <t>22 - 65</t>
  </si>
  <si>
    <t>94.38 - 106.48</t>
  </si>
  <si>
    <t>52.06-59.30</t>
  </si>
  <si>
    <t>Neuropsychiatric Disease and Treatment</t>
  </si>
  <si>
    <t>03/2015 - 03/2016</t>
  </si>
  <si>
    <t>Journal of Emergency Nursing</t>
  </si>
  <si>
    <t>01/2015 - 08/2016</t>
  </si>
  <si>
    <t>6% M</t>
  </si>
  <si>
    <t>9.4% M</t>
  </si>
  <si>
    <t>35.3 - 58.0</t>
  </si>
  <si>
    <t>15.8 - 32.5</t>
  </si>
  <si>
    <t>Journal of Stroke and Cerebrovascular Disease</t>
  </si>
  <si>
    <t>58.3% M</t>
  </si>
  <si>
    <t>57.0% M</t>
  </si>
  <si>
    <t>1, 11</t>
  </si>
  <si>
    <t>2, 3</t>
  </si>
  <si>
    <t>2, 3, 5</t>
  </si>
  <si>
    <t>1, 3, 10</t>
  </si>
  <si>
    <t>1, 10, 12</t>
  </si>
  <si>
    <t>RTPR</t>
  </si>
  <si>
    <t>Team-member validation</t>
  </si>
  <si>
    <t>DTCT</t>
  </si>
  <si>
    <t>3, 4, 5, 6, 7, 9, 11, 12</t>
  </si>
  <si>
    <t>2, 3, 9</t>
  </si>
  <si>
    <t>All medical departments brought to same site (ED consolidation)</t>
  </si>
  <si>
    <t>12, 12, 12</t>
  </si>
  <si>
    <t>IMAG</t>
  </si>
  <si>
    <t>Low; did not describe multiple categories</t>
  </si>
  <si>
    <t>Reported</t>
  </si>
  <si>
    <t>11/2015 - 08/2016</t>
  </si>
  <si>
    <t>33.3% F</t>
  </si>
  <si>
    <t>54.2% F</t>
  </si>
  <si>
    <t>05/2014 - 10/2014</t>
  </si>
  <si>
    <t>No, tPA patient numbers missing</t>
  </si>
  <si>
    <t>Likely, but n not explicitly described</t>
  </si>
  <si>
    <t>345 (Calculated)</t>
  </si>
  <si>
    <t>193 (Calculated)</t>
  </si>
  <si>
    <t>11/2010 - 6/2013</t>
  </si>
  <si>
    <t>02/2014 - 12/2014</t>
  </si>
  <si>
    <t>40.7 - 80.3</t>
  </si>
  <si>
    <t>0 - 383.6</t>
  </si>
  <si>
    <t>84.9 - 137.1</t>
  </si>
  <si>
    <t>57.83 - 78.45</t>
  </si>
  <si>
    <t>46.87 - 108.81</t>
  </si>
  <si>
    <t>39.5 - 103.14</t>
  </si>
  <si>
    <t>60.77 - 69.15</t>
  </si>
  <si>
    <t>25.4 - 61.6</t>
  </si>
  <si>
    <t>74.78 - 77.22</t>
  </si>
  <si>
    <t>Qin</t>
  </si>
  <si>
    <t>Zhang</t>
  </si>
  <si>
    <t>Zhao</t>
  </si>
  <si>
    <t>Wu</t>
  </si>
  <si>
    <t>Tahtali</t>
  </si>
  <si>
    <t>Haesebaert</t>
  </si>
  <si>
    <t>Sadeghi-Hokmabadi</t>
  </si>
  <si>
    <t>Gurav</t>
  </si>
  <si>
    <t>Journal of clinical nursing</t>
  </si>
  <si>
    <t>Frontiers in neurology</t>
  </si>
  <si>
    <t>Indian journal of critical care medicine : peer-reviewed, official publication of Indian Society of Critical Care Medicine</t>
  </si>
  <si>
    <t>PloS one</t>
  </si>
  <si>
    <t>Journal of stroke and cerebrovascular diseases : the official journal of National Stroke Association</t>
  </si>
  <si>
    <t>Future Neurology</t>
  </si>
  <si>
    <t>Aging and Disease</t>
  </si>
  <si>
    <t>Neurological sciences</t>
  </si>
  <si>
    <t>12/2015 - 04/2016</t>
  </si>
  <si>
    <t>60.5% M</t>
  </si>
  <si>
    <t>01/2012-12/2014</t>
  </si>
  <si>
    <t>24/7 Availability of Emergency Thrombolysis Treatment</t>
  </si>
  <si>
    <t>57.8% M</t>
  </si>
  <si>
    <t>73 - 94</t>
  </si>
  <si>
    <t>30 - 51</t>
  </si>
  <si>
    <t>01/2012 - 04/2017</t>
  </si>
  <si>
    <t>04/2017 - 12/2017</t>
  </si>
  <si>
    <t>1, 9</t>
  </si>
  <si>
    <t>New Zealand</t>
  </si>
  <si>
    <t>68 - 106</t>
  </si>
  <si>
    <t>41 - 83</t>
  </si>
  <si>
    <t>28 - 43</t>
  </si>
  <si>
    <t>29.8 - 60</t>
  </si>
  <si>
    <t>24 - 42</t>
  </si>
  <si>
    <t>10, 12</t>
  </si>
  <si>
    <t>Simulation Training</t>
  </si>
  <si>
    <t>Not waiting for coagulation results before administering thrombolytic therapy</t>
  </si>
  <si>
    <t>Germany</t>
  </si>
  <si>
    <t>Tan</t>
  </si>
  <si>
    <t>Singapore</t>
  </si>
  <si>
    <t>03/2015 - 02/2017</t>
  </si>
  <si>
    <t>01/2014 - 02/2016</t>
  </si>
  <si>
    <t>1, 3, 5, 7</t>
  </si>
  <si>
    <t>8, 9</t>
  </si>
  <si>
    <t>43.6% F</t>
  </si>
  <si>
    <t>48.8% F</t>
  </si>
  <si>
    <t>73.8 - 127.8</t>
  </si>
  <si>
    <t>75 - 124.2</t>
  </si>
  <si>
    <t>41.5% F</t>
  </si>
  <si>
    <t>38.9% F</t>
  </si>
  <si>
    <t>03/2015 - 02/2016</t>
  </si>
  <si>
    <t>Rotanski</t>
  </si>
  <si>
    <t>20.5% F</t>
  </si>
  <si>
    <t>20% F</t>
  </si>
  <si>
    <t>01/2015 - 12/2016</t>
  </si>
  <si>
    <t>India</t>
  </si>
  <si>
    <t>01/2013 - 12/2016</t>
  </si>
  <si>
    <t>Azerbaijan</t>
  </si>
  <si>
    <t>55.0% M</t>
  </si>
  <si>
    <t>57.4% M</t>
  </si>
  <si>
    <t>53 - 95</t>
  </si>
  <si>
    <t>34 - 56</t>
  </si>
  <si>
    <t>01/2013 - 06/2016</t>
  </si>
  <si>
    <t>39.8% M</t>
  </si>
  <si>
    <t>49.0% M</t>
  </si>
  <si>
    <t>45 - 70</t>
  </si>
  <si>
    <t>37 - 77</t>
  </si>
  <si>
    <t>34.4 - 89</t>
  </si>
  <si>
    <t>63.89 - 146.01</t>
  </si>
  <si>
    <t>37 - 121</t>
  </si>
  <si>
    <t>36 - 102</t>
  </si>
  <si>
    <t>22 - 96</t>
  </si>
  <si>
    <t>28.1 - 75.7</t>
  </si>
  <si>
    <t>30.6 - 52</t>
  </si>
  <si>
    <t>15.3 - 68.5</t>
  </si>
  <si>
    <t>Were the participants in the study representative of those who would be eligible for the test/service/intervention in the general or clinical population of interest?</t>
  </si>
  <si>
    <t>Were all eligible participants that met the prespecified entry criteria enrolled?</t>
  </si>
  <si>
    <t>Was the sample size sufficiently large to provide confidence in the findings?</t>
  </si>
  <si>
    <t>Was the test/service/intervention clearly described and delivered consistently across the study population?</t>
  </si>
  <si>
    <t>Were outcome measures of interest taken multiple times before the intervention and multiple times after the intervention (i.e., did they use an interrupted time-series design)?</t>
  </si>
  <si>
    <t>Did the statistical methods examine changes in outcome measures from before to after the intervention? Were statistical tests done that provided p values for the pre-to-post changes?</t>
  </si>
  <si>
    <t>If the intervention was conducted at a group level (e.g., a whole hospital, a community, etc.) did the statistical analysis take into account the use of individual-level data to determine effects at the group level?</t>
  </si>
  <si>
    <t>Yes, except when contraindicated to normal therapy</t>
  </si>
  <si>
    <t>Yes (no significant difference for potential confounding factors)</t>
  </si>
  <si>
    <t>Poor; missing key data regarding patient enrolment</t>
  </si>
  <si>
    <t>Unknown</t>
  </si>
  <si>
    <t>Fair; No measure for individual-level data or confounders</t>
  </si>
  <si>
    <t>Poor; Measures seem not to be implemented consistently across centres, yet results pooled? (Table 1)</t>
  </si>
  <si>
    <t>Were other interventions avoided or similar in the groups (e.g., similar background treatments)?</t>
  </si>
  <si>
    <t>Pre-specified (for outcome of interest)</t>
  </si>
  <si>
    <t>Good; participant blinding to treatment group assignment not possible</t>
  </si>
  <si>
    <t>Prabhakaran</t>
  </si>
  <si>
    <t>Zaidi</t>
  </si>
  <si>
    <t>Liang</t>
  </si>
  <si>
    <t>Saber</t>
  </si>
  <si>
    <t>Belt</t>
  </si>
  <si>
    <t>Ibrahim</t>
  </si>
  <si>
    <t>Puy</t>
  </si>
  <si>
    <t>Kamal</t>
  </si>
  <si>
    <t>Van Shaik</t>
  </si>
  <si>
    <t>Iglesias Mochendaro</t>
  </si>
  <si>
    <t>Publication Year</t>
  </si>
  <si>
    <t>First Author Name</t>
  </si>
  <si>
    <t>de Seabra Marto</t>
  </si>
  <si>
    <t>Zinkstok</t>
  </si>
  <si>
    <t>Uncontrolled Pre/Post</t>
  </si>
  <si>
    <t>Controlled Pre/Post</t>
  </si>
  <si>
    <t>Supplementary Table 2: Quality Assessment for Observational Pre/Post Studies Using the NIH Study Quality Assessment Tool for Before-After (Pre-Post) Studies</t>
  </si>
  <si>
    <t>Avoided</t>
  </si>
  <si>
    <t>Ye</t>
  </si>
  <si>
    <t>Stroke and Vascular Neurology</t>
  </si>
  <si>
    <t>01/2016</t>
  </si>
  <si>
    <t>01/2016 - 12/2017</t>
  </si>
  <si>
    <t>Algorithm + Protocol</t>
  </si>
  <si>
    <t>27.7 - 115.3</t>
  </si>
  <si>
    <t>24.7 - 78.3</t>
  </si>
  <si>
    <t>Vanhoucke</t>
  </si>
  <si>
    <t>Acta Clinica Belgica</t>
  </si>
  <si>
    <t>08/2016</t>
  </si>
  <si>
    <t>08/2016 - 07/2017</t>
  </si>
  <si>
    <t>Belgium</t>
  </si>
  <si>
    <t>43 - 69</t>
  </si>
  <si>
    <t>25 - 45</t>
  </si>
  <si>
    <t>50.9% F</t>
  </si>
  <si>
    <t>36.6% F</t>
  </si>
  <si>
    <t>Puri</t>
  </si>
  <si>
    <t>Neurology India</t>
  </si>
  <si>
    <t>09/2014</t>
  </si>
  <si>
    <t>09/2014 - 08/2015</t>
  </si>
  <si>
    <t>Education on stroke treatment efficacy</t>
  </si>
  <si>
    <t>31.78% F</t>
  </si>
  <si>
    <t>33.93% F</t>
  </si>
  <si>
    <t>61% M</t>
  </si>
  <si>
    <t>Klingner</t>
  </si>
  <si>
    <t>01/2017</t>
  </si>
  <si>
    <t>01/2015 - 12/2017</t>
  </si>
  <si>
    <t>49% F</t>
  </si>
  <si>
    <t>51% F</t>
  </si>
  <si>
    <t>07/2007</t>
  </si>
  <si>
    <t>07/2007 - 12/2017</t>
  </si>
  <si>
    <t>1, 5, 9, 10</t>
  </si>
  <si>
    <t>77 - 107</t>
  </si>
  <si>
    <t>22 - 41</t>
  </si>
  <si>
    <t>02/2017</t>
  </si>
  <si>
    <t>Han</t>
  </si>
  <si>
    <t>Hong Kong Journal of Emergency Medicine</t>
  </si>
  <si>
    <t>06/2016 - 12/2016</t>
  </si>
  <si>
    <t>06/2016</t>
  </si>
  <si>
    <t>1, 3, 5, 7, 9</t>
  </si>
  <si>
    <t>16 - 29.8</t>
  </si>
  <si>
    <t>33.5 - 50.5</t>
  </si>
  <si>
    <t>Gilbert</t>
  </si>
  <si>
    <t>Journal of the American College of Clinical Pharmacology</t>
  </si>
  <si>
    <t>05/2017 - 05/2018</t>
  </si>
  <si>
    <t>05/2017</t>
  </si>
  <si>
    <t>Clinical pharmacist presence</t>
  </si>
  <si>
    <t>51% M</t>
  </si>
  <si>
    <t>33% M</t>
  </si>
  <si>
    <t>36 - 109</t>
  </si>
  <si>
    <t>22 - 74</t>
  </si>
  <si>
    <t>Ajmi</t>
  </si>
  <si>
    <t>Wang</t>
  </si>
  <si>
    <t>Shen</t>
  </si>
  <si>
    <t>Sablot</t>
  </si>
  <si>
    <t>Nguyen-Huynh</t>
  </si>
  <si>
    <t>x.100</t>
  </si>
  <si>
    <t>McGrath</t>
  </si>
  <si>
    <t>x.126</t>
  </si>
  <si>
    <t>Hsaio</t>
  </si>
  <si>
    <t>x.129</t>
  </si>
  <si>
    <t>x.113</t>
  </si>
  <si>
    <t>x.110</t>
  </si>
  <si>
    <t>x.131</t>
  </si>
  <si>
    <t>x.146</t>
  </si>
  <si>
    <t>Acar</t>
  </si>
  <si>
    <t>x.169</t>
  </si>
  <si>
    <t>Egi</t>
  </si>
  <si>
    <t>01/2013</t>
  </si>
  <si>
    <t>01/2013 - 04/2016</t>
  </si>
  <si>
    <t>52 -80</t>
  </si>
  <si>
    <t>20 - 41</t>
  </si>
  <si>
    <t>44% F</t>
  </si>
  <si>
    <t>BMJ Quality and Safety</t>
  </si>
  <si>
    <t>02/2017 - 03/2018</t>
  </si>
  <si>
    <t>3, 5, 6, 7, 9, 10</t>
  </si>
  <si>
    <t>19 - 41</t>
  </si>
  <si>
    <t>9 - 23</t>
  </si>
  <si>
    <t>Cerebrovascular Disease</t>
  </si>
  <si>
    <t>45.9% F</t>
  </si>
  <si>
    <t>55.2% F</t>
  </si>
  <si>
    <t>02/2015 - 02/2017</t>
  </si>
  <si>
    <t>02/2015</t>
  </si>
  <si>
    <t>42 - 73</t>
  </si>
  <si>
    <t>26 - 45</t>
  </si>
  <si>
    <t>53.0% F</t>
  </si>
  <si>
    <t>50.3% F</t>
  </si>
  <si>
    <t>09/2015</t>
  </si>
  <si>
    <t>09/2015 - 01/2016</t>
  </si>
  <si>
    <t>1, 2, 3, 5, 6, 7, 9, 10, 12</t>
  </si>
  <si>
    <t>Medical history review</t>
  </si>
  <si>
    <t>BMJ Open Quality</t>
  </si>
  <si>
    <t>07/2015</t>
  </si>
  <si>
    <t>07/2015 - 12/2016</t>
  </si>
  <si>
    <t>52 - 239</t>
  </si>
  <si>
    <t>24 - 210</t>
  </si>
  <si>
    <t>Ireland</t>
  </si>
  <si>
    <t>1, 5, 7, 12</t>
  </si>
  <si>
    <t>Integrated pathway</t>
  </si>
  <si>
    <t>Neurologia</t>
  </si>
  <si>
    <t>01/2009</t>
  </si>
  <si>
    <t>01/2009 - 04/2017</t>
  </si>
  <si>
    <t>28 - 45</t>
  </si>
  <si>
    <t>56.5% M</t>
  </si>
  <si>
    <t>56.1% M</t>
  </si>
  <si>
    <t>3, 6, 9, 12</t>
  </si>
  <si>
    <t>Journal of the Chinese Medical Association</t>
  </si>
  <si>
    <t>01/2011 - 12/2014</t>
  </si>
  <si>
    <t>01/2011</t>
  </si>
  <si>
    <t>49% M</t>
  </si>
  <si>
    <t>63 - 90</t>
  </si>
  <si>
    <t>46 - 66</t>
  </si>
  <si>
    <t>Northern Clinics of Instanbul</t>
  </si>
  <si>
    <t>01/2015</t>
  </si>
  <si>
    <t>01/2015 - 08/2017</t>
  </si>
  <si>
    <t>Education and motivational meetings</t>
  </si>
  <si>
    <t>Turkey</t>
  </si>
  <si>
    <t>Cerebrovascular Diseases Extra</t>
  </si>
  <si>
    <t>10/2012</t>
  </si>
  <si>
    <t>10/2012 - 06/2014</t>
  </si>
  <si>
    <t>Coordination of patients</t>
  </si>
  <si>
    <t>1, 3, 12</t>
  </si>
  <si>
    <t>Hungary</t>
  </si>
  <si>
    <t>Informationized Time Tracking Management</t>
  </si>
  <si>
    <t>Academic Journal of Second Military Medical University</t>
  </si>
  <si>
    <t>23 - 43</t>
  </si>
  <si>
    <t>23 - 36</t>
  </si>
  <si>
    <t>64.3% M</t>
  </si>
  <si>
    <t>63.1% M</t>
  </si>
  <si>
    <t>08/2016 - 06/2018</t>
  </si>
  <si>
    <t>21.4% F</t>
  </si>
  <si>
    <t>Chinese Critical Care Medicine</t>
  </si>
  <si>
    <t>06/2016 - 12/2017</t>
  </si>
  <si>
    <t>16 F</t>
  </si>
  <si>
    <t>07/2016</t>
  </si>
  <si>
    <t>07/2016 - 12/2018</t>
  </si>
  <si>
    <t>Lean methodology for stroke pathway revision</t>
  </si>
  <si>
    <t>1, 3, 4, 5, 6, 9, 10</t>
  </si>
  <si>
    <t>125M</t>
  </si>
  <si>
    <t>36.53 - 89.53</t>
  </si>
  <si>
    <t>74.905-209.095</t>
  </si>
  <si>
    <t>49.626 - 106.434</t>
  </si>
  <si>
    <t>26 - 134</t>
  </si>
  <si>
    <t>64.25 - 185.75</t>
  </si>
  <si>
    <t>75.835 - 167.365</t>
  </si>
  <si>
    <t>54.02 - 121.9795</t>
  </si>
  <si>
    <t>47.0555 - 76.9445</t>
  </si>
  <si>
    <t>5.6 - 124.4</t>
  </si>
  <si>
    <t>31.95 - 94.05</t>
  </si>
  <si>
    <t>85.47 - 106.53</t>
  </si>
  <si>
    <t>33.3755 - 108.6245</t>
  </si>
  <si>
    <t>24.548 - 54.572</t>
  </si>
  <si>
    <t>29.815 - 97.585</t>
  </si>
  <si>
    <t>8.695 - 47.305</t>
  </si>
  <si>
    <t>Fair; No objective stated</t>
  </si>
  <si>
    <t>Poor; Low number of participants</t>
  </si>
  <si>
    <t>Fair; Acknowledged but did not measure for confounders</t>
  </si>
  <si>
    <t>Poor; No measure for confounders, objective and patient criteria not stated with sufficient detail</t>
  </si>
  <si>
    <t>Fair; No measure for confounders, population poorly defined</t>
  </si>
  <si>
    <t>Poor; Low population, No measure for confounders</t>
  </si>
  <si>
    <t>Supplementary Table 3: Quality Assessment for Randomized Control Trials Using the NIH Study Quality Assessment Tool for Controlled Intervention Studies</t>
  </si>
  <si>
    <t>Intervention Codes**</t>
  </si>
  <si>
    <t>Supplementary Table 4: Quality Assessment for Observational Pre/Post Studies Using the NIH Study Quality Assessment Tool for Systematic Reviews and Meta-Analyses</t>
  </si>
  <si>
    <t>1. Is the review based on a focused question that is adequately formulated and described?</t>
  </si>
  <si>
    <t>2. Were eligibility criteria for included and excluded studies predefined and specified?</t>
  </si>
  <si>
    <t>3. Did the literature search strategy use a comprehensive, systematic approach?</t>
  </si>
  <si>
    <t>4. Were titles, abstracts, and full-text articles dually and independently reviewed for inclusion and exclusion to minimize bias?</t>
  </si>
  <si>
    <t>5. Was the quality of each included study rated independently by two or more reviewers using a standard method to appraise its internal validity?</t>
  </si>
  <si>
    <t>6. Were the included studies listed along with important characteristics and results of each study?</t>
  </si>
  <si>
    <t>7. Was publication bias assessed?</t>
  </si>
  <si>
    <t>8. Was heterogeneity assessed? (This question applies only to meta-analyses.)</t>
  </si>
  <si>
    <t>Database Meta-Analysis</t>
  </si>
  <si>
    <t>Fair; Database meta-analysis pulled data from registry. Very high sample size, however authors recognize potential for reporting bias to the database</t>
  </si>
  <si>
    <t>N/A; Database meta-analysis</t>
  </si>
  <si>
    <t>No (addressed but not quatified)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</si>
</sst>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8" xfId="0" applyFont="1" applyBorder="1"/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6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5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3" borderId="5" xfId="0" applyFont="1" applyFill="1" applyBorder="1"/>
    <xf numFmtId="0" fontId="5" fillId="7" borderId="5" xfId="0" applyFont="1" applyFill="1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1" xfId="0" applyFont="1" applyBorder="1"/>
    <xf numFmtId="0" fontId="6" fillId="0" borderId="0" xfId="0" applyFont="1" applyFill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17" fontId="5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4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wrapText="1"/>
    </xf>
    <xf numFmtId="0" fontId="4" fillId="12" borderId="9" xfId="0" applyFont="1" applyFill="1" applyBorder="1"/>
    <xf numFmtId="0" fontId="5" fillId="12" borderId="9" xfId="0" applyFont="1" applyFill="1" applyBorder="1"/>
    <xf numFmtId="0" fontId="5" fillId="12" borderId="9" xfId="0" applyFont="1" applyFill="1" applyBorder="1" applyAlignment="1">
      <alignment wrapText="1"/>
    </xf>
    <xf numFmtId="0" fontId="5" fillId="8" borderId="9" xfId="0" applyFont="1" applyFill="1" applyBorder="1"/>
    <xf numFmtId="0" fontId="5" fillId="2" borderId="9" xfId="0" applyFont="1" applyFill="1" applyBorder="1"/>
    <xf numFmtId="0" fontId="4" fillId="2" borderId="9" xfId="0" applyFont="1" applyFill="1" applyBorder="1"/>
    <xf numFmtId="0" fontId="4" fillId="4" borderId="9" xfId="0" applyFont="1" applyFill="1" applyBorder="1"/>
    <xf numFmtId="0" fontId="5" fillId="4" borderId="9" xfId="0" applyFont="1" applyFill="1" applyBorder="1"/>
    <xf numFmtId="0" fontId="4" fillId="5" borderId="9" xfId="0" applyFont="1" applyFill="1" applyBorder="1"/>
    <xf numFmtId="0" fontId="5" fillId="5" borderId="9" xfId="0" applyFont="1" applyFill="1" applyBorder="1"/>
    <xf numFmtId="0" fontId="5" fillId="12" borderId="9" xfId="0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0" fontId="5" fillId="8" borderId="9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0" fillId="8" borderId="9" xfId="0" applyFont="1" applyFill="1" applyBorder="1" applyAlignment="1">
      <alignment wrapText="1"/>
    </xf>
    <xf numFmtId="0" fontId="5" fillId="0" borderId="9" xfId="0" applyFont="1" applyBorder="1"/>
    <xf numFmtId="0" fontId="0" fillId="0" borderId="9" xfId="0" applyFont="1" applyBorder="1"/>
    <xf numFmtId="0" fontId="5" fillId="0" borderId="9" xfId="0" applyFont="1" applyBorder="1" applyAlignment="1">
      <alignment wrapText="1"/>
    </xf>
    <xf numFmtId="17" fontId="5" fillId="0" borderId="9" xfId="0" applyNumberFormat="1" applyFont="1" applyBorder="1"/>
    <xf numFmtId="0" fontId="0" fillId="0" borderId="9" xfId="0" applyFont="1" applyFill="1" applyBorder="1"/>
    <xf numFmtId="0" fontId="5" fillId="0" borderId="9" xfId="0" applyFont="1" applyFill="1" applyBorder="1"/>
    <xf numFmtId="0" fontId="5" fillId="3" borderId="9" xfId="0" applyFont="1" applyFill="1" applyBorder="1"/>
    <xf numFmtId="0" fontId="5" fillId="0" borderId="9" xfId="0" applyFont="1" applyBorder="1" applyAlignment="1"/>
    <xf numFmtId="0" fontId="5" fillId="7" borderId="9" xfId="0" applyFont="1" applyFill="1" applyBorder="1"/>
    <xf numFmtId="0" fontId="5" fillId="7" borderId="9" xfId="0" applyFont="1" applyFill="1" applyBorder="1" applyAlignment="1"/>
    <xf numFmtId="0" fontId="6" fillId="0" borderId="9" xfId="0" applyFont="1" applyFill="1" applyBorder="1" applyAlignment="1">
      <alignment horizontal="right" vertical="center"/>
    </xf>
    <xf numFmtId="0" fontId="5" fillId="3" borderId="9" xfId="0" applyFont="1" applyFill="1" applyBorder="1" applyAlignment="1"/>
    <xf numFmtId="16" fontId="5" fillId="0" borderId="9" xfId="0" applyNumberFormat="1" applyFont="1" applyFill="1" applyBorder="1"/>
    <xf numFmtId="0" fontId="5" fillId="0" borderId="9" xfId="0" applyFont="1" applyFill="1" applyBorder="1" applyAlignment="1">
      <alignment wrapText="1"/>
    </xf>
    <xf numFmtId="17" fontId="5" fillId="0" borderId="9" xfId="0" applyNumberFormat="1" applyFont="1" applyFill="1" applyBorder="1"/>
    <xf numFmtId="0" fontId="5" fillId="0" borderId="9" xfId="0" applyFont="1" applyFill="1" applyBorder="1" applyAlignment="1"/>
    <xf numFmtId="10" fontId="5" fillId="0" borderId="9" xfId="0" applyNumberFormat="1" applyFont="1" applyFill="1" applyBorder="1"/>
    <xf numFmtId="0" fontId="0" fillId="0" borderId="9" xfId="0" applyFont="1" applyFill="1" applyBorder="1" applyAlignment="1"/>
    <xf numFmtId="0" fontId="0" fillId="7" borderId="9" xfId="0" applyFont="1" applyFill="1" applyBorder="1"/>
    <xf numFmtId="0" fontId="0" fillId="9" borderId="9" xfId="0" applyFont="1" applyFill="1" applyBorder="1"/>
    <xf numFmtId="0" fontId="0" fillId="9" borderId="9" xfId="0" applyFont="1" applyFill="1" applyBorder="1" applyAlignment="1"/>
    <xf numFmtId="0" fontId="5" fillId="9" borderId="9" xfId="0" applyFont="1" applyFill="1" applyBorder="1"/>
    <xf numFmtId="10" fontId="5" fillId="0" borderId="9" xfId="0" applyNumberFormat="1" applyFont="1" applyBorder="1"/>
    <xf numFmtId="0" fontId="0" fillId="0" borderId="9" xfId="0" applyFont="1" applyBorder="1" applyAlignment="1"/>
    <xf numFmtId="0" fontId="0" fillId="0" borderId="9" xfId="0" applyFill="1" applyBorder="1"/>
    <xf numFmtId="0" fontId="0" fillId="0" borderId="9" xfId="0" applyFont="1" applyFill="1" applyBorder="1" applyAlignment="1">
      <alignment wrapText="1"/>
    </xf>
    <xf numFmtId="0" fontId="0" fillId="3" borderId="9" xfId="0" applyFont="1" applyFill="1" applyBorder="1"/>
    <xf numFmtId="0" fontId="0" fillId="0" borderId="9" xfId="0" applyFont="1" applyBorder="1" applyAlignment="1">
      <alignment wrapText="1"/>
    </xf>
    <xf numFmtId="17" fontId="5" fillId="3" borderId="9" xfId="0" applyNumberFormat="1" applyFont="1" applyFill="1" applyBorder="1"/>
    <xf numFmtId="0" fontId="5" fillId="10" borderId="9" xfId="0" applyFont="1" applyFill="1" applyBorder="1"/>
    <xf numFmtId="0" fontId="0" fillId="10" borderId="9" xfId="0" applyFont="1" applyFill="1" applyBorder="1"/>
    <xf numFmtId="0" fontId="0" fillId="10" borderId="9" xfId="0" applyFont="1" applyFill="1" applyBorder="1" applyAlignment="1"/>
    <xf numFmtId="17" fontId="0" fillId="0" borderId="9" xfId="0" applyNumberFormat="1" applyFont="1" applyFill="1" applyBorder="1"/>
    <xf numFmtId="0" fontId="5" fillId="11" borderId="9" xfId="0" applyFont="1" applyFill="1" applyBorder="1"/>
    <xf numFmtId="0" fontId="0" fillId="11" borderId="9" xfId="0" applyFont="1" applyFill="1" applyBorder="1"/>
    <xf numFmtId="0" fontId="0" fillId="11" borderId="9" xfId="0" applyFont="1" applyFill="1" applyBorder="1" applyAlignment="1"/>
    <xf numFmtId="9" fontId="0" fillId="0" borderId="9" xfId="0" applyNumberFormat="1" applyFont="1" applyFill="1" applyBorder="1"/>
    <xf numFmtId="16" fontId="0" fillId="0" borderId="9" xfId="0" quotePrefix="1" applyNumberFormat="1" applyFont="1" applyFill="1" applyBorder="1" applyAlignment="1"/>
    <xf numFmtId="0" fontId="4" fillId="6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0" borderId="9" xfId="0" applyBorder="1" applyAlignment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/>
    <xf numFmtId="2" fontId="5" fillId="0" borderId="0" xfId="0" applyNumberFormat="1" applyFont="1"/>
    <xf numFmtId="2" fontId="5" fillId="0" borderId="0" xfId="0" applyNumberFormat="1" applyFont="1" applyBorder="1"/>
    <xf numFmtId="2" fontId="4" fillId="4" borderId="9" xfId="0" applyNumberFormat="1" applyFont="1" applyFill="1" applyBorder="1"/>
    <xf numFmtId="2" fontId="4" fillId="5" borderId="9" xfId="0" applyNumberFormat="1" applyFont="1" applyFill="1" applyBorder="1"/>
    <xf numFmtId="2" fontId="5" fillId="4" borderId="9" xfId="0" applyNumberFormat="1" applyFont="1" applyFill="1" applyBorder="1" applyAlignment="1">
      <alignment wrapText="1"/>
    </xf>
    <xf numFmtId="2" fontId="5" fillId="5" borderId="9" xfId="0" applyNumberFormat="1" applyFont="1" applyFill="1" applyBorder="1" applyAlignment="1">
      <alignment wrapText="1"/>
    </xf>
    <xf numFmtId="2" fontId="5" fillId="3" borderId="9" xfId="0" applyNumberFormat="1" applyFont="1" applyFill="1" applyBorder="1"/>
    <xf numFmtId="2" fontId="5" fillId="0" borderId="9" xfId="0" applyNumberFormat="1" applyFont="1" applyBorder="1"/>
    <xf numFmtId="2" fontId="5" fillId="7" borderId="9" xfId="0" applyNumberFormat="1" applyFont="1" applyFill="1" applyBorder="1"/>
    <xf numFmtId="2" fontId="5" fillId="0" borderId="9" xfId="0" applyNumberFormat="1" applyFont="1" applyFill="1" applyBorder="1"/>
    <xf numFmtId="2" fontId="5" fillId="9" borderId="9" xfId="0" applyNumberFormat="1" applyFont="1" applyFill="1" applyBorder="1"/>
    <xf numFmtId="2" fontId="0" fillId="0" borderId="9" xfId="0" applyNumberFormat="1" applyFont="1" applyFill="1" applyBorder="1"/>
    <xf numFmtId="2" fontId="0" fillId="0" borderId="9" xfId="0" applyNumberFormat="1" applyFont="1" applyBorder="1"/>
    <xf numFmtId="2" fontId="0" fillId="3" borderId="9" xfId="0" applyNumberFormat="1" applyFont="1" applyFill="1" applyBorder="1"/>
    <xf numFmtId="2" fontId="5" fillId="10" borderId="9" xfId="0" applyNumberFormat="1" applyFont="1" applyFill="1" applyBorder="1"/>
    <xf numFmtId="2" fontId="5" fillId="11" borderId="9" xfId="0" applyNumberFormat="1" applyFont="1" applyFill="1" applyBorder="1"/>
    <xf numFmtId="2" fontId="0" fillId="11" borderId="9" xfId="0" applyNumberFormat="1" applyFont="1" applyFill="1" applyBorder="1"/>
    <xf numFmtId="2" fontId="0" fillId="0" borderId="0" xfId="0" applyNumberFormat="1" applyFont="1" applyFill="1"/>
    <xf numFmtId="2" fontId="0" fillId="0" borderId="0" xfId="0" applyNumberFormat="1" applyFont="1" applyFill="1" applyBorder="1"/>
    <xf numFmtId="2" fontId="7" fillId="0" borderId="0" xfId="0" applyNumberFormat="1" applyFont="1"/>
    <xf numFmtId="2" fontId="0" fillId="0" borderId="0" xfId="0" applyNumberFormat="1" applyFont="1"/>
    <xf numFmtId="0" fontId="6" fillId="0" borderId="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212"/>
  <sheetViews>
    <sheetView tabSelected="1" topLeftCell="A25" zoomScale="70" zoomScaleNormal="70" workbookViewId="0">
      <selection activeCell="K12" sqref="K12"/>
    </sheetView>
  </sheetViews>
  <sheetFormatPr defaultColWidth="8.85546875" defaultRowHeight="15" x14ac:dyDescent="0.25"/>
  <cols>
    <col min="1" max="1" width="32.5703125" style="5" customWidth="1"/>
    <col min="2" max="8" width="22.85546875" style="5" customWidth="1"/>
    <col min="9" max="9" width="46.5703125" style="5" customWidth="1"/>
    <col min="10" max="10" width="17.5703125" style="6" customWidth="1"/>
    <col min="11" max="11" width="21.28515625" style="5" customWidth="1"/>
    <col min="12" max="12" width="19.140625" style="5" customWidth="1"/>
    <col min="13" max="13" width="15.7109375" style="5" customWidth="1"/>
    <col min="14" max="15" width="19.140625" style="5" customWidth="1"/>
    <col min="16" max="16" width="23" style="5" customWidth="1"/>
    <col min="17" max="20" width="19.140625" style="5" customWidth="1"/>
    <col min="21" max="25" width="16.42578125" style="5" customWidth="1"/>
    <col min="26" max="26" width="14.5703125" style="5" customWidth="1"/>
    <col min="27" max="27" width="14.5703125" style="98" customWidth="1"/>
    <col min="28" max="28" width="14.140625" style="5" customWidth="1"/>
    <col min="29" max="29" width="14.42578125" style="5" customWidth="1"/>
    <col min="30" max="30" width="18.5703125" style="5" customWidth="1"/>
    <col min="31" max="32" width="13.5703125" style="5" customWidth="1"/>
    <col min="33" max="33" width="10.5703125" style="98" customWidth="1"/>
    <col min="34" max="34" width="10.5703125" style="5" customWidth="1"/>
    <col min="35" max="35" width="13.85546875" style="5" customWidth="1"/>
    <col min="36" max="36" width="14.5703125" style="5" customWidth="1"/>
    <col min="37" max="37" width="16.85546875" style="5" customWidth="1"/>
    <col min="38" max="38" width="14.85546875" style="5" customWidth="1"/>
    <col min="39" max="39" width="13.42578125" style="5" customWidth="1"/>
    <col min="40" max="40" width="10.5703125" style="5" customWidth="1"/>
    <col min="41" max="41" width="13.42578125" style="5" customWidth="1"/>
    <col min="42" max="42" width="12.5703125" style="5" customWidth="1"/>
    <col min="43" max="43" width="13" style="5" customWidth="1"/>
    <col min="44" max="44" width="13.85546875" style="5" customWidth="1"/>
    <col min="45" max="64" width="19.7109375" style="5" customWidth="1"/>
    <col min="65" max="69" width="19.7109375" style="6" customWidth="1"/>
    <col min="70" max="73" width="19.7109375" style="5" customWidth="1"/>
    <col min="74" max="16384" width="8.85546875" style="5"/>
  </cols>
  <sheetData>
    <row r="1" spans="1:70" x14ac:dyDescent="0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70" x14ac:dyDescent="0.25">
      <c r="A2" s="7" t="s">
        <v>37</v>
      </c>
      <c r="B2" s="8" t="s">
        <v>325</v>
      </c>
      <c r="C2" s="8"/>
      <c r="D2" s="8"/>
      <c r="E2" s="8"/>
      <c r="F2" s="8"/>
      <c r="G2" s="8"/>
      <c r="H2" s="8"/>
      <c r="I2" s="8"/>
      <c r="J2" s="8"/>
      <c r="K2" s="9"/>
      <c r="L2" s="10"/>
    </row>
    <row r="3" spans="1:70" x14ac:dyDescent="0.25">
      <c r="A3" s="11"/>
      <c r="B3" s="8" t="s">
        <v>1</v>
      </c>
      <c r="C3" s="8"/>
      <c r="D3" s="8"/>
      <c r="E3" s="8"/>
      <c r="F3" s="8"/>
      <c r="G3" s="8"/>
      <c r="H3" s="8"/>
      <c r="I3" s="8"/>
      <c r="J3" s="8"/>
      <c r="K3" s="9"/>
      <c r="L3" s="10"/>
    </row>
    <row r="4" spans="1:70" x14ac:dyDescent="0.25">
      <c r="A4" s="12"/>
      <c r="B4" s="13" t="s">
        <v>0</v>
      </c>
      <c r="C4" s="13"/>
      <c r="D4" s="13"/>
      <c r="E4" s="13"/>
      <c r="F4" s="13"/>
      <c r="G4" s="13"/>
      <c r="H4" s="13"/>
      <c r="I4" s="8"/>
      <c r="J4" s="8"/>
      <c r="K4" s="9"/>
      <c r="L4" s="10"/>
    </row>
    <row r="5" spans="1:70" x14ac:dyDescent="0.25">
      <c r="A5" s="7"/>
      <c r="B5" s="13"/>
      <c r="C5" s="13"/>
      <c r="D5" s="13"/>
      <c r="E5" s="13"/>
      <c r="F5" s="13"/>
      <c r="G5" s="13"/>
      <c r="H5" s="13"/>
      <c r="I5" s="8"/>
      <c r="J5" s="8"/>
      <c r="K5" s="9"/>
      <c r="L5" s="10"/>
    </row>
    <row r="6" spans="1:70" x14ac:dyDescent="0.25">
      <c r="A6" s="14"/>
      <c r="B6" s="8"/>
      <c r="C6" s="8"/>
      <c r="D6" s="8"/>
      <c r="E6" s="8"/>
      <c r="F6" s="8"/>
      <c r="G6" s="8"/>
      <c r="H6" s="8"/>
      <c r="I6" s="8"/>
      <c r="J6" s="8"/>
      <c r="K6" s="9"/>
      <c r="L6" s="10"/>
    </row>
    <row r="7" spans="1:70" ht="15.75" thickBot="1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18"/>
      <c r="Q7" s="25"/>
    </row>
    <row r="8" spans="1:70" x14ac:dyDescent="0.25">
      <c r="Q8" s="25"/>
    </row>
    <row r="9" spans="1:70" x14ac:dyDescent="0.25">
      <c r="Q9" s="25"/>
    </row>
    <row r="10" spans="1:70" x14ac:dyDescent="0.25">
      <c r="A10" s="25" t="s">
        <v>324</v>
      </c>
      <c r="Q10" s="25"/>
      <c r="AG10" s="99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70" ht="14.45" customHeight="1" x14ac:dyDescent="0.25">
      <c r="A11" s="32" t="s">
        <v>304</v>
      </c>
      <c r="B11" s="33"/>
      <c r="C11" s="33"/>
      <c r="D11" s="33"/>
      <c r="E11" s="33"/>
      <c r="F11" s="33"/>
      <c r="G11" s="33"/>
      <c r="H11" s="34"/>
      <c r="I11" s="33"/>
      <c r="J11" s="35"/>
      <c r="K11" s="35"/>
      <c r="L11" s="35"/>
      <c r="M11" s="35"/>
      <c r="N11" s="35"/>
      <c r="O11" s="36"/>
      <c r="P11" s="36"/>
      <c r="Q11" s="36"/>
      <c r="R11" s="37" t="s">
        <v>303</v>
      </c>
      <c r="S11" s="37"/>
      <c r="T11" s="37"/>
      <c r="U11" s="37"/>
      <c r="V11" s="37"/>
      <c r="W11" s="37"/>
      <c r="X11" s="100"/>
      <c r="Y11" s="38"/>
      <c r="Z11" s="38" t="s">
        <v>302</v>
      </c>
      <c r="AA11" s="38"/>
      <c r="AB11" s="39"/>
      <c r="AC11" s="39"/>
      <c r="AD11" s="101"/>
      <c r="AE11" s="40"/>
      <c r="AF11" s="40" t="s">
        <v>301</v>
      </c>
      <c r="AG11" s="40"/>
      <c r="AH11" s="41"/>
      <c r="AI11" s="41"/>
      <c r="AJ11" s="28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1"/>
      <c r="BE11" s="21"/>
      <c r="BF11" s="21"/>
      <c r="BG11" s="21"/>
      <c r="BH11" s="21"/>
      <c r="BI11" s="20"/>
      <c r="BJ11" s="20"/>
      <c r="BK11" s="20"/>
      <c r="BL11" s="20"/>
      <c r="BM11" s="20"/>
      <c r="BN11" s="5"/>
      <c r="BO11" s="5"/>
      <c r="BP11" s="5"/>
      <c r="BQ11" s="5"/>
    </row>
    <row r="12" spans="1:70" ht="139.35" customHeight="1" x14ac:dyDescent="0.25">
      <c r="A12" s="42" t="s">
        <v>300</v>
      </c>
      <c r="B12" s="43" t="s">
        <v>669</v>
      </c>
      <c r="C12" s="43" t="s">
        <v>668</v>
      </c>
      <c r="D12" s="42" t="s">
        <v>298</v>
      </c>
      <c r="E12" s="42" t="s">
        <v>297</v>
      </c>
      <c r="F12" s="42" t="s">
        <v>296</v>
      </c>
      <c r="G12" s="42" t="s">
        <v>295</v>
      </c>
      <c r="H12" s="42" t="s">
        <v>294</v>
      </c>
      <c r="I12" s="42" t="s">
        <v>293</v>
      </c>
      <c r="J12" s="44" t="s">
        <v>292</v>
      </c>
      <c r="K12" s="48" t="s">
        <v>837</v>
      </c>
      <c r="L12" s="44" t="s">
        <v>356</v>
      </c>
      <c r="M12" s="44" t="s">
        <v>388</v>
      </c>
      <c r="N12" s="44" t="s">
        <v>362</v>
      </c>
      <c r="O12" s="45" t="s">
        <v>291</v>
      </c>
      <c r="P12" s="45" t="s">
        <v>326</v>
      </c>
      <c r="Q12" s="45" t="s">
        <v>290</v>
      </c>
      <c r="R12" s="45" t="s">
        <v>289</v>
      </c>
      <c r="S12" s="45" t="s">
        <v>288</v>
      </c>
      <c r="T12" s="45" t="s">
        <v>287</v>
      </c>
      <c r="U12" s="45" t="s">
        <v>286</v>
      </c>
      <c r="V12" s="45" t="s">
        <v>285</v>
      </c>
      <c r="W12" s="45" t="s">
        <v>284</v>
      </c>
      <c r="X12" s="46" t="s">
        <v>283</v>
      </c>
      <c r="Y12" s="46" t="s">
        <v>417</v>
      </c>
      <c r="Z12" s="46" t="s">
        <v>282</v>
      </c>
      <c r="AA12" s="102" t="s">
        <v>281</v>
      </c>
      <c r="AB12" s="46" t="s">
        <v>280</v>
      </c>
      <c r="AC12" s="46" t="s">
        <v>279</v>
      </c>
      <c r="AD12" s="47" t="s">
        <v>283</v>
      </c>
      <c r="AE12" s="47" t="s">
        <v>418</v>
      </c>
      <c r="AF12" s="47" t="s">
        <v>282</v>
      </c>
      <c r="AG12" s="103" t="s">
        <v>281</v>
      </c>
      <c r="AH12" s="47" t="s">
        <v>280</v>
      </c>
      <c r="AI12" s="47" t="s">
        <v>279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8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R12" s="6"/>
    </row>
    <row r="13" spans="1:70" x14ac:dyDescent="0.25">
      <c r="A13" s="49">
        <v>820</v>
      </c>
      <c r="B13" s="50" t="s">
        <v>139</v>
      </c>
      <c r="C13" s="50">
        <v>2011</v>
      </c>
      <c r="D13" s="49" t="s">
        <v>272</v>
      </c>
      <c r="E13" s="51" t="s">
        <v>13</v>
      </c>
      <c r="F13" s="52">
        <v>40087</v>
      </c>
      <c r="G13" s="49" t="s">
        <v>271</v>
      </c>
      <c r="H13" s="49">
        <v>12</v>
      </c>
      <c r="I13" s="53" t="s">
        <v>672</v>
      </c>
      <c r="J13" s="49" t="s">
        <v>357</v>
      </c>
      <c r="K13" s="49">
        <v>13</v>
      </c>
      <c r="L13" s="49" t="s">
        <v>503</v>
      </c>
      <c r="M13" s="49">
        <v>2</v>
      </c>
      <c r="N13" s="49" t="s">
        <v>506</v>
      </c>
      <c r="O13" s="49" t="s">
        <v>19</v>
      </c>
      <c r="P13" s="49" t="s">
        <v>41</v>
      </c>
      <c r="Q13" s="49" t="s">
        <v>6</v>
      </c>
      <c r="R13" s="49" t="s">
        <v>6</v>
      </c>
      <c r="S13" s="49" t="s">
        <v>8</v>
      </c>
      <c r="T13" s="49"/>
      <c r="U13" s="49" t="s">
        <v>138</v>
      </c>
      <c r="V13" s="49" t="s">
        <v>6</v>
      </c>
      <c r="W13" s="49" t="s">
        <v>38</v>
      </c>
      <c r="X13" s="49">
        <v>40</v>
      </c>
      <c r="Y13" s="49" t="s">
        <v>270</v>
      </c>
      <c r="Z13" s="55">
        <v>71.75</v>
      </c>
      <c r="AA13" s="104">
        <v>22.95</v>
      </c>
      <c r="AB13" s="49">
        <v>68.5</v>
      </c>
      <c r="AC13" s="49" t="s">
        <v>269</v>
      </c>
      <c r="AD13" s="49">
        <v>21</v>
      </c>
      <c r="AE13" s="49" t="s">
        <v>268</v>
      </c>
      <c r="AF13" s="55">
        <v>60.85</v>
      </c>
      <c r="AG13" s="104">
        <v>13.86</v>
      </c>
      <c r="AH13" s="49">
        <v>58</v>
      </c>
      <c r="AI13" s="56" t="s">
        <v>267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1"/>
      <c r="BE13" s="21"/>
      <c r="BF13" s="21"/>
      <c r="BG13" s="21"/>
      <c r="BH13" s="21"/>
      <c r="BI13" s="20"/>
      <c r="BJ13" s="20"/>
      <c r="BK13" s="20"/>
      <c r="BL13" s="20"/>
      <c r="BM13" s="20"/>
      <c r="BN13" s="5"/>
      <c r="BO13" s="5"/>
      <c r="BP13" s="5"/>
      <c r="BQ13" s="5"/>
    </row>
    <row r="14" spans="1:70" x14ac:dyDescent="0.25">
      <c r="A14" s="49">
        <v>823</v>
      </c>
      <c r="B14" s="49" t="s">
        <v>266</v>
      </c>
      <c r="C14" s="49">
        <v>2010</v>
      </c>
      <c r="D14" s="49" t="s">
        <v>265</v>
      </c>
      <c r="E14" s="51" t="s">
        <v>13</v>
      </c>
      <c r="F14" s="52">
        <v>39783</v>
      </c>
      <c r="G14" s="49" t="s">
        <v>264</v>
      </c>
      <c r="H14" s="49">
        <v>8</v>
      </c>
      <c r="I14" s="53" t="s">
        <v>672</v>
      </c>
      <c r="J14" s="49" t="s">
        <v>29</v>
      </c>
      <c r="K14" s="49">
        <v>1</v>
      </c>
      <c r="L14" s="49"/>
      <c r="M14" s="49"/>
      <c r="N14" s="49"/>
      <c r="O14" s="49" t="s">
        <v>19</v>
      </c>
      <c r="P14" s="49" t="s">
        <v>327</v>
      </c>
      <c r="Q14" s="49" t="s">
        <v>6</v>
      </c>
      <c r="R14" s="49" t="s">
        <v>27</v>
      </c>
      <c r="S14" s="49" t="s">
        <v>8</v>
      </c>
      <c r="T14" s="49"/>
      <c r="U14" s="49" t="s">
        <v>26</v>
      </c>
      <c r="V14" s="49" t="s">
        <v>6</v>
      </c>
      <c r="W14" s="49" t="s">
        <v>5</v>
      </c>
      <c r="X14" s="49">
        <v>33</v>
      </c>
      <c r="Y14" s="49" t="s">
        <v>263</v>
      </c>
      <c r="Z14" s="49">
        <v>42.1</v>
      </c>
      <c r="AA14" s="105">
        <v>18.100000000000001</v>
      </c>
      <c r="AB14" s="57">
        <v>42.1</v>
      </c>
      <c r="AC14" s="57" t="s">
        <v>311</v>
      </c>
      <c r="AD14" s="49">
        <v>18</v>
      </c>
      <c r="AE14" s="49" t="s">
        <v>262</v>
      </c>
      <c r="AF14" s="49">
        <v>29.7</v>
      </c>
      <c r="AG14" s="105">
        <v>9.6</v>
      </c>
      <c r="AH14" s="57">
        <v>29.7</v>
      </c>
      <c r="AI14" s="58">
        <v>39.299999999999997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1"/>
      <c r="BE14" s="21"/>
      <c r="BF14" s="21"/>
      <c r="BG14" s="21"/>
      <c r="BH14" s="21"/>
      <c r="BI14" s="20"/>
      <c r="BJ14" s="20"/>
      <c r="BK14" s="20"/>
      <c r="BL14" s="20"/>
      <c r="BM14" s="20"/>
      <c r="BN14" s="5"/>
      <c r="BO14" s="5"/>
      <c r="BP14" s="5"/>
      <c r="BQ14" s="5"/>
    </row>
    <row r="15" spans="1:70" x14ac:dyDescent="0.25">
      <c r="A15" s="59">
        <v>832</v>
      </c>
      <c r="B15" s="49" t="s">
        <v>261</v>
      </c>
      <c r="C15" s="49">
        <v>2014</v>
      </c>
      <c r="D15" s="49" t="s">
        <v>260</v>
      </c>
      <c r="E15" s="51" t="s">
        <v>13</v>
      </c>
      <c r="F15" s="52">
        <v>38869</v>
      </c>
      <c r="G15" s="49" t="s">
        <v>259</v>
      </c>
      <c r="H15" s="49">
        <v>85</v>
      </c>
      <c r="I15" s="53" t="s">
        <v>672</v>
      </c>
      <c r="J15" s="53" t="s">
        <v>540</v>
      </c>
      <c r="K15" s="49">
        <v>3</v>
      </c>
      <c r="L15" s="49"/>
      <c r="M15" s="49"/>
      <c r="N15" s="49"/>
      <c r="O15" s="49" t="s">
        <v>11</v>
      </c>
      <c r="P15" s="49" t="s">
        <v>9</v>
      </c>
      <c r="Q15" s="49" t="s">
        <v>6</v>
      </c>
      <c r="R15" s="49" t="s">
        <v>6</v>
      </c>
      <c r="S15" s="49" t="s">
        <v>8</v>
      </c>
      <c r="T15" s="49"/>
      <c r="U15" s="49" t="s">
        <v>138</v>
      </c>
      <c r="V15" s="49" t="s">
        <v>6</v>
      </c>
      <c r="W15" s="49" t="s">
        <v>5</v>
      </c>
      <c r="X15" s="49">
        <v>91</v>
      </c>
      <c r="Y15" s="49" t="s">
        <v>258</v>
      </c>
      <c r="Z15" s="55">
        <v>89.6</v>
      </c>
      <c r="AA15" s="104">
        <v>27.5</v>
      </c>
      <c r="AB15" s="57">
        <v>88</v>
      </c>
      <c r="AC15" s="57" t="s">
        <v>257</v>
      </c>
      <c r="AD15" s="49">
        <v>216</v>
      </c>
      <c r="AE15" s="49" t="s">
        <v>256</v>
      </c>
      <c r="AF15" s="55">
        <v>56.4</v>
      </c>
      <c r="AG15" s="104">
        <v>22</v>
      </c>
      <c r="AH15" s="49">
        <v>51</v>
      </c>
      <c r="AI15" s="56" t="s">
        <v>255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1"/>
      <c r="BE15" s="21"/>
      <c r="BF15" s="21"/>
      <c r="BG15" s="21"/>
      <c r="BH15" s="21"/>
      <c r="BI15" s="20"/>
      <c r="BJ15" s="20"/>
      <c r="BK15" s="20"/>
      <c r="BL15" s="20"/>
      <c r="BM15" s="20"/>
      <c r="BN15" s="5"/>
      <c r="BO15" s="5"/>
      <c r="BP15" s="5"/>
      <c r="BQ15" s="5"/>
    </row>
    <row r="16" spans="1:70" x14ac:dyDescent="0.25">
      <c r="A16" s="59">
        <v>846</v>
      </c>
      <c r="B16" s="49" t="s">
        <v>254</v>
      </c>
      <c r="C16" s="49">
        <v>2015</v>
      </c>
      <c r="D16" s="49" t="s">
        <v>9</v>
      </c>
      <c r="E16" s="51" t="s">
        <v>13</v>
      </c>
      <c r="F16" s="52">
        <v>40909</v>
      </c>
      <c r="G16" s="49" t="s">
        <v>233</v>
      </c>
      <c r="H16" s="49">
        <v>24</v>
      </c>
      <c r="I16" s="53" t="s">
        <v>672</v>
      </c>
      <c r="J16" s="49" t="s">
        <v>357</v>
      </c>
      <c r="K16" s="49">
        <v>13</v>
      </c>
      <c r="L16" s="49" t="s">
        <v>507</v>
      </c>
      <c r="M16" s="49">
        <v>3</v>
      </c>
      <c r="N16" s="49" t="s">
        <v>508</v>
      </c>
      <c r="O16" s="49" t="s">
        <v>19</v>
      </c>
      <c r="P16" s="49" t="s">
        <v>327</v>
      </c>
      <c r="Q16" s="49" t="s">
        <v>253</v>
      </c>
      <c r="R16" s="49" t="s">
        <v>6</v>
      </c>
      <c r="S16" s="49" t="s">
        <v>39</v>
      </c>
      <c r="T16" s="49"/>
      <c r="U16" s="49" t="s">
        <v>34</v>
      </c>
      <c r="V16" s="49" t="s">
        <v>6</v>
      </c>
      <c r="W16" s="50" t="s">
        <v>38</v>
      </c>
      <c r="X16" s="49">
        <v>23</v>
      </c>
      <c r="Y16" s="49" t="s">
        <v>252</v>
      </c>
      <c r="Z16" s="57">
        <v>93</v>
      </c>
      <c r="AA16" s="106">
        <f>(16+10)/2/1.35</f>
        <v>9.6296296296296298</v>
      </c>
      <c r="AB16" s="49">
        <v>93</v>
      </c>
      <c r="AC16" s="49" t="s">
        <v>251</v>
      </c>
      <c r="AD16" s="49">
        <v>39</v>
      </c>
      <c r="AE16" s="49" t="s">
        <v>250</v>
      </c>
      <c r="AF16" s="57">
        <v>55</v>
      </c>
      <c r="AG16" s="106">
        <f>15/1.35</f>
        <v>11.111111111111111</v>
      </c>
      <c r="AH16" s="49">
        <v>55</v>
      </c>
      <c r="AI16" s="56" t="s">
        <v>249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1"/>
      <c r="BE16" s="21"/>
      <c r="BF16" s="21"/>
      <c r="BG16" s="21"/>
      <c r="BH16" s="21"/>
      <c r="BI16" s="20"/>
      <c r="BJ16" s="20"/>
      <c r="BK16" s="20"/>
      <c r="BL16" s="20"/>
      <c r="BM16" s="20"/>
      <c r="BN16" s="5"/>
      <c r="BO16" s="5"/>
      <c r="BP16" s="5"/>
      <c r="BQ16" s="5"/>
    </row>
    <row r="17" spans="1:69" x14ac:dyDescent="0.25">
      <c r="A17" s="59">
        <v>854</v>
      </c>
      <c r="B17" s="49" t="s">
        <v>248</v>
      </c>
      <c r="C17" s="49">
        <v>2015</v>
      </c>
      <c r="D17" s="49" t="s">
        <v>9</v>
      </c>
      <c r="E17" s="51" t="s">
        <v>13</v>
      </c>
      <c r="F17" s="52">
        <v>38626</v>
      </c>
      <c r="G17" s="49" t="s">
        <v>247</v>
      </c>
      <c r="H17" s="49">
        <v>92</v>
      </c>
      <c r="I17" s="53" t="s">
        <v>48</v>
      </c>
      <c r="J17" s="49" t="s">
        <v>377</v>
      </c>
      <c r="K17" s="49">
        <v>12</v>
      </c>
      <c r="L17" s="49"/>
      <c r="M17" s="49"/>
      <c r="N17" s="49" t="s">
        <v>509</v>
      </c>
      <c r="O17" s="49" t="s">
        <v>19</v>
      </c>
      <c r="P17" s="49" t="s">
        <v>327</v>
      </c>
      <c r="Q17" s="49" t="s">
        <v>6</v>
      </c>
      <c r="R17" s="49" t="s">
        <v>6</v>
      </c>
      <c r="S17" s="49" t="s">
        <v>39</v>
      </c>
      <c r="T17" s="49"/>
      <c r="U17" s="49" t="s">
        <v>204</v>
      </c>
      <c r="V17" s="49" t="s">
        <v>6</v>
      </c>
      <c r="W17" s="49" t="s">
        <v>5</v>
      </c>
      <c r="X17" s="49">
        <v>158</v>
      </c>
      <c r="Y17" s="49" t="s">
        <v>246</v>
      </c>
      <c r="Z17" s="49">
        <v>70</v>
      </c>
      <c r="AA17" s="105">
        <v>42</v>
      </c>
      <c r="AB17" s="49">
        <v>60</v>
      </c>
      <c r="AC17" s="49" t="s">
        <v>245</v>
      </c>
      <c r="AD17" s="49">
        <v>66</v>
      </c>
      <c r="AE17" s="49" t="s">
        <v>244</v>
      </c>
      <c r="AF17" s="49">
        <v>68</v>
      </c>
      <c r="AG17" s="105">
        <v>30</v>
      </c>
      <c r="AH17" s="49">
        <v>60</v>
      </c>
      <c r="AI17" s="56" t="s">
        <v>243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3"/>
      <c r="AZ17" s="23"/>
      <c r="BA17" s="23"/>
      <c r="BB17" s="23"/>
      <c r="BC17" s="23"/>
      <c r="BD17" s="24"/>
      <c r="BE17" s="24"/>
      <c r="BF17" s="24"/>
      <c r="BG17" s="24"/>
      <c r="BH17" s="24"/>
      <c r="BI17" s="23"/>
      <c r="BJ17" s="23"/>
      <c r="BK17" s="24"/>
      <c r="BL17" s="24"/>
      <c r="BM17" s="20"/>
      <c r="BN17" s="5"/>
      <c r="BO17" s="5"/>
      <c r="BP17" s="5"/>
      <c r="BQ17" s="5"/>
    </row>
    <row r="18" spans="1:69" x14ac:dyDescent="0.25">
      <c r="A18" s="59">
        <v>855</v>
      </c>
      <c r="B18" s="49" t="s">
        <v>242</v>
      </c>
      <c r="C18" s="49">
        <v>2015</v>
      </c>
      <c r="D18" s="49" t="s">
        <v>241</v>
      </c>
      <c r="E18" s="51" t="s">
        <v>13</v>
      </c>
      <c r="F18" s="52">
        <v>40756</v>
      </c>
      <c r="G18" s="49" t="s">
        <v>240</v>
      </c>
      <c r="H18" s="49">
        <v>15</v>
      </c>
      <c r="I18" s="53" t="s">
        <v>672</v>
      </c>
      <c r="J18" s="49" t="s">
        <v>377</v>
      </c>
      <c r="K18" s="49">
        <v>12</v>
      </c>
      <c r="L18" s="49"/>
      <c r="M18" s="49"/>
      <c r="N18" s="54" t="s">
        <v>239</v>
      </c>
      <c r="O18" s="49" t="s">
        <v>11</v>
      </c>
      <c r="P18" s="49" t="s">
        <v>327</v>
      </c>
      <c r="Q18" s="49" t="s">
        <v>6</v>
      </c>
      <c r="R18" s="49" t="s">
        <v>27</v>
      </c>
      <c r="S18" s="49" t="s">
        <v>8</v>
      </c>
      <c r="T18" s="49"/>
      <c r="U18" s="49" t="s">
        <v>238</v>
      </c>
      <c r="V18" s="49" t="s">
        <v>6</v>
      </c>
      <c r="W18" s="49" t="s">
        <v>5</v>
      </c>
      <c r="X18" s="49">
        <v>73</v>
      </c>
      <c r="Y18" s="49" t="s">
        <v>237</v>
      </c>
      <c r="Z18" s="57">
        <v>137</v>
      </c>
      <c r="AA18" s="106">
        <f>((137-89)+(251-137))/2/1.35</f>
        <v>59.999999999999993</v>
      </c>
      <c r="AB18" s="49">
        <v>137</v>
      </c>
      <c r="AC18" s="49" t="s">
        <v>236</v>
      </c>
      <c r="AD18" s="49">
        <v>291</v>
      </c>
      <c r="AE18" s="49" t="s">
        <v>235</v>
      </c>
      <c r="AF18" s="57">
        <v>122</v>
      </c>
      <c r="AG18" s="106">
        <f>68.5/1.35</f>
        <v>50.74074074074074</v>
      </c>
      <c r="AH18" s="49">
        <v>122</v>
      </c>
      <c r="AI18" s="56" t="s">
        <v>234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21"/>
      <c r="BF18" s="21"/>
      <c r="BG18" s="21"/>
      <c r="BH18" s="21"/>
      <c r="BI18" s="20"/>
      <c r="BJ18" s="20"/>
      <c r="BK18" s="20"/>
      <c r="BL18" s="20"/>
      <c r="BM18" s="20"/>
      <c r="BN18" s="5"/>
      <c r="BO18" s="5"/>
      <c r="BP18" s="5"/>
      <c r="BQ18" s="5"/>
    </row>
    <row r="19" spans="1:69" x14ac:dyDescent="0.25">
      <c r="A19" s="59">
        <v>862</v>
      </c>
      <c r="B19" s="49" t="s">
        <v>232</v>
      </c>
      <c r="C19" s="49">
        <v>2015</v>
      </c>
      <c r="D19" s="49" t="s">
        <v>14</v>
      </c>
      <c r="E19" s="51" t="s">
        <v>13</v>
      </c>
      <c r="F19" s="52">
        <v>39083</v>
      </c>
      <c r="G19" s="49" t="s">
        <v>231</v>
      </c>
      <c r="H19" s="49">
        <v>76</v>
      </c>
      <c r="I19" s="53" t="s">
        <v>672</v>
      </c>
      <c r="J19" s="50" t="s">
        <v>540</v>
      </c>
      <c r="K19" s="49">
        <v>3</v>
      </c>
      <c r="L19" s="49"/>
      <c r="M19" s="49"/>
      <c r="N19" s="49"/>
      <c r="O19" s="49" t="s">
        <v>19</v>
      </c>
      <c r="P19" s="49" t="s">
        <v>327</v>
      </c>
      <c r="Q19" s="49" t="s">
        <v>6</v>
      </c>
      <c r="R19" s="49" t="s">
        <v>6</v>
      </c>
      <c r="S19" s="49" t="s">
        <v>8</v>
      </c>
      <c r="T19" s="49"/>
      <c r="U19" s="49" t="s">
        <v>26</v>
      </c>
      <c r="V19" s="49" t="s">
        <v>6</v>
      </c>
      <c r="W19" s="49" t="s">
        <v>5</v>
      </c>
      <c r="X19" s="49">
        <v>71</v>
      </c>
      <c r="Y19" s="49" t="s">
        <v>230</v>
      </c>
      <c r="Z19" s="49">
        <v>49.3</v>
      </c>
      <c r="AA19" s="105">
        <v>22.3</v>
      </c>
      <c r="AB19" s="49">
        <v>48</v>
      </c>
      <c r="AC19" s="49" t="s">
        <v>229</v>
      </c>
      <c r="AD19" s="49">
        <v>252</v>
      </c>
      <c r="AE19" s="49" t="s">
        <v>228</v>
      </c>
      <c r="AF19" s="49">
        <v>32.700000000000003</v>
      </c>
      <c r="AG19" s="105">
        <v>14.9</v>
      </c>
      <c r="AH19" s="49">
        <v>30.5</v>
      </c>
      <c r="AI19" s="56" t="s">
        <v>227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/>
      <c r="BE19" s="21"/>
      <c r="BF19" s="21"/>
      <c r="BG19" s="21"/>
      <c r="BH19" s="21"/>
      <c r="BI19" s="20"/>
      <c r="BJ19" s="20"/>
      <c r="BK19" s="20"/>
      <c r="BL19" s="20"/>
      <c r="BM19" s="20"/>
      <c r="BN19" s="5"/>
      <c r="BO19" s="5"/>
      <c r="BP19" s="5"/>
      <c r="BQ19" s="5"/>
    </row>
    <row r="20" spans="1:69" x14ac:dyDescent="0.25">
      <c r="A20" s="59">
        <v>865</v>
      </c>
      <c r="B20" s="54" t="s">
        <v>226</v>
      </c>
      <c r="C20" s="54">
        <v>2015</v>
      </c>
      <c r="D20" s="49" t="s">
        <v>110</v>
      </c>
      <c r="E20" s="51" t="s">
        <v>13</v>
      </c>
      <c r="F20" s="52">
        <v>41122</v>
      </c>
      <c r="G20" s="49" t="s">
        <v>225</v>
      </c>
      <c r="H20" s="49">
        <v>5</v>
      </c>
      <c r="I20" s="53" t="s">
        <v>672</v>
      </c>
      <c r="J20" s="49" t="s">
        <v>357</v>
      </c>
      <c r="K20" s="49">
        <v>13</v>
      </c>
      <c r="L20" s="49" t="s">
        <v>510</v>
      </c>
      <c r="M20" s="49">
        <v>6</v>
      </c>
      <c r="N20" s="49"/>
      <c r="O20" s="49" t="s">
        <v>19</v>
      </c>
      <c r="P20" s="49" t="s">
        <v>9</v>
      </c>
      <c r="Q20" s="49" t="s">
        <v>6</v>
      </c>
      <c r="R20" s="49" t="s">
        <v>6</v>
      </c>
      <c r="S20" s="49" t="s">
        <v>39</v>
      </c>
      <c r="T20" s="55">
        <v>7</v>
      </c>
      <c r="U20" s="49" t="s">
        <v>152</v>
      </c>
      <c r="V20" s="49" t="s">
        <v>27</v>
      </c>
      <c r="W20" s="49" t="s">
        <v>38</v>
      </c>
      <c r="X20" s="49">
        <v>136</v>
      </c>
      <c r="Y20" s="55" t="s">
        <v>224</v>
      </c>
      <c r="Z20" s="49">
        <v>76.2</v>
      </c>
      <c r="AA20" s="105">
        <v>32.299999999999997</v>
      </c>
      <c r="AB20" s="55">
        <v>72</v>
      </c>
      <c r="AC20" s="55" t="s">
        <v>223</v>
      </c>
      <c r="AD20" s="49">
        <v>215</v>
      </c>
      <c r="AE20" s="55" t="s">
        <v>222</v>
      </c>
      <c r="AF20" s="49">
        <v>65.599999999999994</v>
      </c>
      <c r="AG20" s="105">
        <v>33.700000000000003</v>
      </c>
      <c r="AH20" s="55">
        <v>59</v>
      </c>
      <c r="AI20" s="60" t="s">
        <v>221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/>
      <c r="BE20" s="21"/>
      <c r="BF20" s="21"/>
      <c r="BG20" s="21"/>
      <c r="BH20" s="21"/>
      <c r="BI20" s="20"/>
      <c r="BJ20" s="20"/>
      <c r="BK20" s="20"/>
      <c r="BL20" s="20"/>
      <c r="BM20" s="20"/>
      <c r="BN20" s="5"/>
      <c r="BO20" s="5"/>
      <c r="BP20" s="5"/>
      <c r="BQ20" s="5"/>
    </row>
    <row r="21" spans="1:69" x14ac:dyDescent="0.25">
      <c r="A21" s="59">
        <v>869</v>
      </c>
      <c r="B21" s="49" t="s">
        <v>219</v>
      </c>
      <c r="C21" s="49">
        <v>2015</v>
      </c>
      <c r="D21" s="49" t="s">
        <v>218</v>
      </c>
      <c r="E21" s="51" t="s">
        <v>13</v>
      </c>
      <c r="F21" s="52">
        <v>40179</v>
      </c>
      <c r="G21" s="55" t="s">
        <v>217</v>
      </c>
      <c r="H21" s="54">
        <v>48</v>
      </c>
      <c r="I21" s="53" t="s">
        <v>672</v>
      </c>
      <c r="J21" s="49" t="s">
        <v>385</v>
      </c>
      <c r="K21" s="49">
        <v>2</v>
      </c>
      <c r="L21" s="49"/>
      <c r="M21" s="49"/>
      <c r="N21" s="49"/>
      <c r="O21" s="49" t="s">
        <v>19</v>
      </c>
      <c r="P21" s="49" t="s">
        <v>41</v>
      </c>
      <c r="Q21" s="49" t="s">
        <v>6</v>
      </c>
      <c r="R21" s="49" t="s">
        <v>6</v>
      </c>
      <c r="S21" s="49" t="s">
        <v>39</v>
      </c>
      <c r="T21" s="49">
        <v>8</v>
      </c>
      <c r="U21" s="49" t="s">
        <v>169</v>
      </c>
      <c r="V21" s="49" t="s">
        <v>27</v>
      </c>
      <c r="W21" s="49" t="s">
        <v>5</v>
      </c>
      <c r="X21" s="49">
        <v>1238</v>
      </c>
      <c r="Y21" s="55" t="s">
        <v>216</v>
      </c>
      <c r="Z21" s="55">
        <v>54.13</v>
      </c>
      <c r="AA21" s="104">
        <v>33.67</v>
      </c>
      <c r="AB21" s="49">
        <v>49</v>
      </c>
      <c r="AC21" s="49" t="s">
        <v>215</v>
      </c>
      <c r="AD21" s="49">
        <v>1266</v>
      </c>
      <c r="AE21" s="55" t="s">
        <v>214</v>
      </c>
      <c r="AF21" s="55">
        <v>47.57</v>
      </c>
      <c r="AG21" s="104">
        <v>26.1</v>
      </c>
      <c r="AH21" s="49">
        <v>44</v>
      </c>
      <c r="AI21" s="56" t="s">
        <v>213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/>
      <c r="BE21" s="21"/>
      <c r="BF21" s="21"/>
      <c r="BG21" s="21"/>
      <c r="BH21" s="21"/>
      <c r="BI21" s="20"/>
      <c r="BJ21" s="20"/>
      <c r="BK21" s="20"/>
      <c r="BL21" s="20"/>
      <c r="BM21" s="20"/>
      <c r="BN21" s="5"/>
      <c r="BO21" s="5"/>
      <c r="BP21" s="5"/>
      <c r="BQ21" s="5"/>
    </row>
    <row r="22" spans="1:69" x14ac:dyDescent="0.25">
      <c r="A22" s="59">
        <v>874</v>
      </c>
      <c r="B22" s="49" t="s">
        <v>211</v>
      </c>
      <c r="C22" s="49">
        <v>2014</v>
      </c>
      <c r="D22" s="49" t="s">
        <v>210</v>
      </c>
      <c r="E22" s="51" t="s">
        <v>13</v>
      </c>
      <c r="F22" s="61">
        <v>42378</v>
      </c>
      <c r="G22" s="54" t="s">
        <v>328</v>
      </c>
      <c r="H22" s="54">
        <v>36</v>
      </c>
      <c r="I22" s="53" t="s">
        <v>672</v>
      </c>
      <c r="J22" s="49" t="s">
        <v>377</v>
      </c>
      <c r="K22" s="49">
        <v>12</v>
      </c>
      <c r="L22" s="49"/>
      <c r="M22" s="49"/>
      <c r="N22" s="49" t="s">
        <v>511</v>
      </c>
      <c r="O22" s="49" t="s">
        <v>19</v>
      </c>
      <c r="P22" s="49" t="s">
        <v>327</v>
      </c>
      <c r="Q22" s="49" t="s">
        <v>35</v>
      </c>
      <c r="R22" s="49" t="s">
        <v>6</v>
      </c>
      <c r="S22" s="49" t="s">
        <v>8</v>
      </c>
      <c r="T22" s="49"/>
      <c r="U22" s="49" t="s">
        <v>138</v>
      </c>
      <c r="V22" s="49" t="s">
        <v>6</v>
      </c>
      <c r="W22" s="49" t="s">
        <v>5</v>
      </c>
      <c r="X22" s="49">
        <v>18</v>
      </c>
      <c r="Y22" s="54" t="s">
        <v>209</v>
      </c>
      <c r="Z22" s="49">
        <v>93</v>
      </c>
      <c r="AA22" s="105">
        <v>24</v>
      </c>
      <c r="AB22" s="57">
        <v>93</v>
      </c>
      <c r="AC22" s="57" t="s">
        <v>305</v>
      </c>
      <c r="AD22" s="49">
        <v>14</v>
      </c>
      <c r="AE22" s="54" t="s">
        <v>208</v>
      </c>
      <c r="AF22" s="49">
        <v>57</v>
      </c>
      <c r="AG22" s="105">
        <v>14</v>
      </c>
      <c r="AH22" s="57">
        <v>57</v>
      </c>
      <c r="AI22" s="58" t="s">
        <v>317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1"/>
      <c r="BE22" s="21"/>
      <c r="BF22" s="21"/>
      <c r="BG22" s="21"/>
      <c r="BH22" s="21"/>
      <c r="BI22" s="20"/>
      <c r="BJ22" s="20"/>
      <c r="BK22" s="20"/>
      <c r="BL22" s="20"/>
      <c r="BM22" s="20"/>
      <c r="BN22" s="5"/>
      <c r="BO22" s="5"/>
      <c r="BP22" s="5"/>
      <c r="BQ22" s="5"/>
    </row>
    <row r="23" spans="1:69" x14ac:dyDescent="0.25">
      <c r="A23" s="59">
        <v>876</v>
      </c>
      <c r="B23" s="50" t="s">
        <v>666</v>
      </c>
      <c r="C23" s="49">
        <v>2014</v>
      </c>
      <c r="D23" s="49" t="s">
        <v>14</v>
      </c>
      <c r="E23" s="51" t="s">
        <v>13</v>
      </c>
      <c r="F23" s="52">
        <v>39083</v>
      </c>
      <c r="G23" s="49" t="s">
        <v>205</v>
      </c>
      <c r="H23" s="49">
        <v>72</v>
      </c>
      <c r="I23" s="53" t="s">
        <v>672</v>
      </c>
      <c r="J23" s="49" t="s">
        <v>357</v>
      </c>
      <c r="K23" s="49">
        <v>13</v>
      </c>
      <c r="L23" s="49" t="s">
        <v>512</v>
      </c>
      <c r="M23" s="49">
        <v>5</v>
      </c>
      <c r="N23" s="49"/>
      <c r="O23" s="49" t="s">
        <v>19</v>
      </c>
      <c r="P23" s="49" t="s">
        <v>9</v>
      </c>
      <c r="Q23" s="49" t="s">
        <v>6</v>
      </c>
      <c r="R23" s="49" t="s">
        <v>6</v>
      </c>
      <c r="S23" s="49" t="s">
        <v>8</v>
      </c>
      <c r="T23" s="49"/>
      <c r="U23" s="49" t="s">
        <v>204</v>
      </c>
      <c r="V23" s="49" t="s">
        <v>6</v>
      </c>
      <c r="W23" s="49" t="s">
        <v>38</v>
      </c>
      <c r="X23" s="49">
        <v>41</v>
      </c>
      <c r="Y23" s="54" t="s">
        <v>203</v>
      </c>
      <c r="Z23" s="55">
        <v>60.27</v>
      </c>
      <c r="AA23" s="104">
        <v>29.89</v>
      </c>
      <c r="AB23" s="49">
        <v>60</v>
      </c>
      <c r="AC23" s="49" t="s">
        <v>202</v>
      </c>
      <c r="AD23" s="49">
        <v>185</v>
      </c>
      <c r="AE23" s="54" t="s">
        <v>201</v>
      </c>
      <c r="AF23" s="55">
        <v>31.08</v>
      </c>
      <c r="AG23" s="104">
        <v>21.02</v>
      </c>
      <c r="AH23" s="49">
        <v>25</v>
      </c>
      <c r="AI23" s="56" t="s">
        <v>200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/>
      <c r="BE23" s="21"/>
      <c r="BF23" s="21"/>
      <c r="BG23" s="21"/>
      <c r="BH23" s="21"/>
      <c r="BI23" s="20"/>
      <c r="BJ23" s="20"/>
      <c r="BK23" s="20"/>
      <c r="BL23" s="20"/>
      <c r="BM23" s="20"/>
      <c r="BN23" s="5"/>
      <c r="BO23" s="5"/>
      <c r="BP23" s="5"/>
      <c r="BQ23" s="5"/>
    </row>
    <row r="24" spans="1:69" x14ac:dyDescent="0.25">
      <c r="A24" s="59">
        <v>879</v>
      </c>
      <c r="B24" s="49" t="s">
        <v>198</v>
      </c>
      <c r="C24" s="49">
        <v>2014</v>
      </c>
      <c r="D24" s="49" t="s">
        <v>43</v>
      </c>
      <c r="E24" s="51" t="s">
        <v>13</v>
      </c>
      <c r="F24" s="52">
        <v>39448</v>
      </c>
      <c r="G24" s="49" t="s">
        <v>197</v>
      </c>
      <c r="H24" s="49">
        <v>87</v>
      </c>
      <c r="I24" s="53" t="s">
        <v>672</v>
      </c>
      <c r="J24" s="54" t="s">
        <v>513</v>
      </c>
      <c r="K24" s="54">
        <v>11</v>
      </c>
      <c r="L24" s="54"/>
      <c r="M24" s="54"/>
      <c r="N24" s="54"/>
      <c r="O24" s="54" t="s">
        <v>19</v>
      </c>
      <c r="P24" s="54" t="s">
        <v>327</v>
      </c>
      <c r="Q24" s="49" t="s">
        <v>6</v>
      </c>
      <c r="R24" s="49" t="s">
        <v>6</v>
      </c>
      <c r="S24" s="49" t="s">
        <v>8</v>
      </c>
      <c r="T24" s="49"/>
      <c r="U24" s="49" t="s">
        <v>34</v>
      </c>
      <c r="V24" s="49" t="s">
        <v>6</v>
      </c>
      <c r="W24" s="54" t="s">
        <v>5</v>
      </c>
      <c r="X24" s="49">
        <v>94</v>
      </c>
      <c r="Y24" s="54" t="s">
        <v>196</v>
      </c>
      <c r="Z24" s="57">
        <v>82</v>
      </c>
      <c r="AA24" s="106">
        <f>(14+21)/2/1.35</f>
        <v>12.962962962962962</v>
      </c>
      <c r="AB24" s="49">
        <v>82</v>
      </c>
      <c r="AC24" s="49" t="s">
        <v>195</v>
      </c>
      <c r="AD24" s="49">
        <v>108</v>
      </c>
      <c r="AE24" s="54" t="s">
        <v>194</v>
      </c>
      <c r="AF24" s="57">
        <v>56</v>
      </c>
      <c r="AG24" s="106">
        <f>13.5/1.35</f>
        <v>10</v>
      </c>
      <c r="AH24" s="49">
        <v>56</v>
      </c>
      <c r="AI24" s="56" t="s">
        <v>193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  <c r="BE24" s="21"/>
      <c r="BF24" s="21"/>
      <c r="BG24" s="21"/>
      <c r="BH24" s="21"/>
      <c r="BI24" s="20"/>
      <c r="BJ24" s="20"/>
      <c r="BK24" s="20"/>
      <c r="BL24" s="20"/>
      <c r="BM24" s="20"/>
      <c r="BN24" s="5"/>
      <c r="BO24" s="5"/>
      <c r="BP24" s="5"/>
      <c r="BQ24" s="5"/>
    </row>
    <row r="25" spans="1:69" x14ac:dyDescent="0.25">
      <c r="A25" s="59">
        <v>884</v>
      </c>
      <c r="B25" s="49" t="s">
        <v>74</v>
      </c>
      <c r="C25" s="49">
        <v>2014</v>
      </c>
      <c r="D25" s="49" t="s">
        <v>73</v>
      </c>
      <c r="E25" s="51" t="s">
        <v>13</v>
      </c>
      <c r="F25" s="52">
        <v>39083</v>
      </c>
      <c r="G25" s="49" t="s">
        <v>72</v>
      </c>
      <c r="H25" s="49">
        <v>60</v>
      </c>
      <c r="I25" s="53" t="s">
        <v>672</v>
      </c>
      <c r="J25" s="49" t="s">
        <v>514</v>
      </c>
      <c r="K25" s="49">
        <v>9</v>
      </c>
      <c r="L25" s="49"/>
      <c r="M25" s="49"/>
      <c r="N25" s="49"/>
      <c r="O25" s="54" t="s">
        <v>19</v>
      </c>
      <c r="P25" s="54" t="s">
        <v>327</v>
      </c>
      <c r="Q25" s="49" t="s">
        <v>6</v>
      </c>
      <c r="R25" s="49" t="s">
        <v>6</v>
      </c>
      <c r="S25" s="49" t="s">
        <v>8</v>
      </c>
      <c r="T25" s="49"/>
      <c r="U25" s="49" t="s">
        <v>71</v>
      </c>
      <c r="V25" s="49" t="s">
        <v>6</v>
      </c>
      <c r="W25" s="54" t="s">
        <v>5</v>
      </c>
      <c r="X25" s="49">
        <v>82</v>
      </c>
      <c r="Y25" s="55" t="s">
        <v>191</v>
      </c>
      <c r="Z25" s="55">
        <v>46</v>
      </c>
      <c r="AA25" s="104">
        <v>6.5</v>
      </c>
      <c r="AB25" s="49">
        <v>36</v>
      </c>
      <c r="AC25" s="55" t="s">
        <v>190</v>
      </c>
      <c r="AD25" s="49">
        <v>156</v>
      </c>
      <c r="AE25" s="55" t="s">
        <v>189</v>
      </c>
      <c r="AF25" s="55">
        <v>36</v>
      </c>
      <c r="AG25" s="104">
        <v>4</v>
      </c>
      <c r="AH25" s="49">
        <v>28</v>
      </c>
      <c r="AI25" s="60" t="s">
        <v>188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1"/>
      <c r="BE25" s="21"/>
      <c r="BF25" s="21"/>
      <c r="BG25" s="21"/>
      <c r="BH25" s="21"/>
      <c r="BI25" s="20"/>
      <c r="BJ25" s="20"/>
      <c r="BK25" s="20"/>
      <c r="BL25" s="20"/>
      <c r="BM25" s="20"/>
      <c r="BN25" s="5"/>
      <c r="BO25" s="5"/>
      <c r="BP25" s="5"/>
      <c r="BQ25" s="5"/>
    </row>
    <row r="26" spans="1:69" x14ac:dyDescent="0.25">
      <c r="A26" s="59">
        <v>929</v>
      </c>
      <c r="B26" s="49" t="s">
        <v>184</v>
      </c>
      <c r="C26" s="49">
        <v>2014</v>
      </c>
      <c r="D26" s="49" t="s">
        <v>43</v>
      </c>
      <c r="E26" s="51" t="s">
        <v>13</v>
      </c>
      <c r="F26" s="52">
        <v>37622</v>
      </c>
      <c r="G26" s="49" t="s">
        <v>183</v>
      </c>
      <c r="H26" s="49">
        <v>108</v>
      </c>
      <c r="I26" s="53" t="s">
        <v>672</v>
      </c>
      <c r="J26" s="54" t="s">
        <v>357</v>
      </c>
      <c r="K26" s="54">
        <v>13</v>
      </c>
      <c r="L26" s="54" t="s">
        <v>515</v>
      </c>
      <c r="M26" s="54">
        <v>10</v>
      </c>
      <c r="N26" s="54"/>
      <c r="O26" s="49" t="s">
        <v>19</v>
      </c>
      <c r="P26" s="54" t="s">
        <v>327</v>
      </c>
      <c r="Q26" s="49" t="s">
        <v>6</v>
      </c>
      <c r="R26" s="49" t="s">
        <v>6</v>
      </c>
      <c r="S26" s="49" t="s">
        <v>8</v>
      </c>
      <c r="T26" s="49"/>
      <c r="U26" s="49" t="s">
        <v>34</v>
      </c>
      <c r="V26" s="49" t="s">
        <v>6</v>
      </c>
      <c r="W26" s="54" t="s">
        <v>38</v>
      </c>
      <c r="X26" s="49">
        <v>1413</v>
      </c>
      <c r="Y26" s="49" t="s">
        <v>182</v>
      </c>
      <c r="Z26" s="57">
        <v>70</v>
      </c>
      <c r="AA26" s="106">
        <f>14.5/1.35</f>
        <v>10.74074074074074</v>
      </c>
      <c r="AB26" s="49">
        <v>70</v>
      </c>
      <c r="AC26" s="49" t="s">
        <v>181</v>
      </c>
      <c r="AD26" s="49">
        <v>925</v>
      </c>
      <c r="AE26" s="49" t="s">
        <v>180</v>
      </c>
      <c r="AF26" s="57">
        <v>47</v>
      </c>
      <c r="AG26" s="106">
        <f>15/1.35</f>
        <v>11.111111111111111</v>
      </c>
      <c r="AH26" s="49">
        <v>47</v>
      </c>
      <c r="AI26" s="56" t="s">
        <v>179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/>
      <c r="BE26" s="21"/>
      <c r="BF26" s="21"/>
      <c r="BG26" s="21"/>
      <c r="BH26" s="21"/>
      <c r="BI26" s="20"/>
      <c r="BJ26" s="20"/>
      <c r="BK26" s="20"/>
      <c r="BL26" s="20"/>
      <c r="BM26" s="20"/>
      <c r="BN26" s="5"/>
      <c r="BO26" s="5"/>
      <c r="BP26" s="5"/>
      <c r="BQ26" s="5"/>
    </row>
    <row r="27" spans="1:69" x14ac:dyDescent="0.25">
      <c r="A27" s="59">
        <v>987</v>
      </c>
      <c r="B27" s="49" t="s">
        <v>178</v>
      </c>
      <c r="C27" s="49">
        <v>2013</v>
      </c>
      <c r="D27" s="49" t="s">
        <v>177</v>
      </c>
      <c r="E27" s="51" t="s">
        <v>13</v>
      </c>
      <c r="F27" s="52">
        <v>39722</v>
      </c>
      <c r="G27" s="49" t="s">
        <v>176</v>
      </c>
      <c r="H27" s="49">
        <v>45</v>
      </c>
      <c r="I27" s="53" t="s">
        <v>672</v>
      </c>
      <c r="J27" s="49" t="s">
        <v>29</v>
      </c>
      <c r="K27" s="49">
        <v>1</v>
      </c>
      <c r="L27" s="49"/>
      <c r="M27" s="49"/>
      <c r="N27" s="49"/>
      <c r="O27" s="49" t="s">
        <v>11</v>
      </c>
      <c r="P27" s="54" t="s">
        <v>327</v>
      </c>
      <c r="Q27" s="49" t="s">
        <v>6</v>
      </c>
      <c r="R27" s="49" t="s">
        <v>27</v>
      </c>
      <c r="S27" s="49" t="s">
        <v>8</v>
      </c>
      <c r="T27" s="49"/>
      <c r="U27" s="49" t="s">
        <v>175</v>
      </c>
      <c r="V27" s="49" t="s">
        <v>6</v>
      </c>
      <c r="W27" s="54" t="s">
        <v>5</v>
      </c>
      <c r="X27" s="49">
        <v>56</v>
      </c>
      <c r="Y27" s="54" t="s">
        <v>37</v>
      </c>
      <c r="Z27" s="57">
        <v>63</v>
      </c>
      <c r="AA27" s="106">
        <f>23/1.35</f>
        <v>17.037037037037035</v>
      </c>
      <c r="AB27" s="49">
        <v>63</v>
      </c>
      <c r="AC27" s="49" t="s">
        <v>174</v>
      </c>
      <c r="AD27" s="49">
        <v>191</v>
      </c>
      <c r="AE27" s="54" t="s">
        <v>37</v>
      </c>
      <c r="AF27" s="57">
        <v>49</v>
      </c>
      <c r="AG27" s="106">
        <f>11.5/1.35</f>
        <v>8.5185185185185173</v>
      </c>
      <c r="AH27" s="49">
        <v>49</v>
      </c>
      <c r="AI27" s="56" t="s">
        <v>173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1"/>
      <c r="BE27" s="21"/>
      <c r="BF27" s="21"/>
      <c r="BG27" s="21"/>
      <c r="BH27" s="21"/>
      <c r="BI27" s="20"/>
      <c r="BJ27" s="20"/>
      <c r="BK27" s="20"/>
      <c r="BL27" s="20"/>
      <c r="BM27" s="20"/>
      <c r="BN27" s="5"/>
      <c r="BO27" s="5"/>
      <c r="BP27" s="5"/>
      <c r="BQ27" s="5"/>
    </row>
    <row r="28" spans="1:69" s="20" customFormat="1" x14ac:dyDescent="0.25">
      <c r="A28" s="59">
        <v>995</v>
      </c>
      <c r="B28" s="54" t="s">
        <v>172</v>
      </c>
      <c r="C28" s="54">
        <v>2012</v>
      </c>
      <c r="D28" s="54" t="s">
        <v>171</v>
      </c>
      <c r="E28" s="62" t="s">
        <v>13</v>
      </c>
      <c r="F28" s="63">
        <v>37622</v>
      </c>
      <c r="G28" s="54" t="s">
        <v>170</v>
      </c>
      <c r="H28" s="54">
        <v>84</v>
      </c>
      <c r="I28" s="53" t="s">
        <v>672</v>
      </c>
      <c r="J28" s="53" t="s">
        <v>540</v>
      </c>
      <c r="K28" s="54">
        <v>3</v>
      </c>
      <c r="L28" s="54"/>
      <c r="M28" s="54"/>
      <c r="N28" s="54"/>
      <c r="O28" s="54" t="s">
        <v>19</v>
      </c>
      <c r="P28" s="54" t="s">
        <v>327</v>
      </c>
      <c r="Q28" s="54" t="s">
        <v>6</v>
      </c>
      <c r="R28" s="54" t="s">
        <v>27</v>
      </c>
      <c r="S28" s="54" t="s">
        <v>8</v>
      </c>
      <c r="T28" s="54"/>
      <c r="U28" s="54" t="s">
        <v>169</v>
      </c>
      <c r="V28" s="54" t="s">
        <v>6</v>
      </c>
      <c r="W28" s="54" t="s">
        <v>5</v>
      </c>
      <c r="X28" s="54">
        <v>96</v>
      </c>
      <c r="Y28" s="54" t="s">
        <v>168</v>
      </c>
      <c r="Z28" s="57">
        <v>90</v>
      </c>
      <c r="AA28" s="106">
        <f>16.85/1.35</f>
        <v>12.481481481481481</v>
      </c>
      <c r="AB28" s="54">
        <v>90</v>
      </c>
      <c r="AC28" s="54" t="s">
        <v>167</v>
      </c>
      <c r="AD28" s="54">
        <v>189</v>
      </c>
      <c r="AE28" s="54" t="s">
        <v>166</v>
      </c>
      <c r="AF28" s="57">
        <v>72</v>
      </c>
      <c r="AG28" s="106">
        <f>21.5/1.35</f>
        <v>15.925925925925926</v>
      </c>
      <c r="AH28" s="54">
        <v>72</v>
      </c>
      <c r="AI28" s="64" t="s">
        <v>165</v>
      </c>
      <c r="BD28" s="21"/>
      <c r="BE28" s="21"/>
      <c r="BF28" s="21"/>
      <c r="BG28" s="21"/>
      <c r="BH28" s="21"/>
    </row>
    <row r="29" spans="1:69" x14ac:dyDescent="0.25">
      <c r="A29" s="59">
        <v>996</v>
      </c>
      <c r="B29" s="49" t="s">
        <v>103</v>
      </c>
      <c r="C29" s="49">
        <v>2012</v>
      </c>
      <c r="D29" s="49" t="s">
        <v>43</v>
      </c>
      <c r="E29" s="51" t="s">
        <v>13</v>
      </c>
      <c r="F29" s="63">
        <v>39814</v>
      </c>
      <c r="G29" s="54" t="s">
        <v>163</v>
      </c>
      <c r="H29" s="54">
        <v>51</v>
      </c>
      <c r="I29" s="53" t="s">
        <v>673</v>
      </c>
      <c r="J29" s="54" t="s">
        <v>513</v>
      </c>
      <c r="K29" s="54">
        <v>11</v>
      </c>
      <c r="L29" s="54"/>
      <c r="M29" s="54"/>
      <c r="N29" s="54"/>
      <c r="O29" s="54" t="s">
        <v>19</v>
      </c>
      <c r="P29" s="54" t="s">
        <v>9</v>
      </c>
      <c r="Q29" s="54" t="s">
        <v>6</v>
      </c>
      <c r="R29" s="54" t="s">
        <v>6</v>
      </c>
      <c r="S29" s="54" t="s">
        <v>8</v>
      </c>
      <c r="T29" s="49"/>
      <c r="U29" s="54" t="s">
        <v>34</v>
      </c>
      <c r="V29" s="54" t="s">
        <v>6</v>
      </c>
      <c r="W29" s="54" t="s">
        <v>5</v>
      </c>
      <c r="X29" s="54">
        <v>132</v>
      </c>
      <c r="Y29" s="49" t="s">
        <v>162</v>
      </c>
      <c r="Z29" s="55">
        <v>66</v>
      </c>
      <c r="AA29" s="104">
        <v>32</v>
      </c>
      <c r="AB29" s="49">
        <v>60</v>
      </c>
      <c r="AC29" s="49" t="s">
        <v>161</v>
      </c>
      <c r="AD29" s="54">
        <v>87</v>
      </c>
      <c r="AE29" s="49" t="s">
        <v>58</v>
      </c>
      <c r="AF29" s="55">
        <v>44</v>
      </c>
      <c r="AG29" s="104">
        <v>21</v>
      </c>
      <c r="AH29" s="49">
        <v>39</v>
      </c>
      <c r="AI29" s="56" t="s">
        <v>160</v>
      </c>
      <c r="AJ29" s="23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1"/>
      <c r="BE29" s="21"/>
      <c r="BF29" s="21"/>
      <c r="BG29" s="21"/>
      <c r="BH29" s="21"/>
      <c r="BI29" s="20"/>
      <c r="BJ29" s="20"/>
      <c r="BK29" s="20"/>
      <c r="BL29" s="20"/>
      <c r="BM29" s="20"/>
      <c r="BN29" s="5"/>
      <c r="BO29" s="5"/>
      <c r="BP29" s="5"/>
      <c r="BQ29" s="5"/>
    </row>
    <row r="30" spans="1:69" x14ac:dyDescent="0.25">
      <c r="A30" s="59">
        <v>1003</v>
      </c>
      <c r="B30" s="49" t="s">
        <v>158</v>
      </c>
      <c r="C30" s="49">
        <v>2012</v>
      </c>
      <c r="D30" s="49" t="s">
        <v>91</v>
      </c>
      <c r="E30" s="51" t="s">
        <v>13</v>
      </c>
      <c r="F30" s="63">
        <v>39448</v>
      </c>
      <c r="G30" s="54" t="s">
        <v>157</v>
      </c>
      <c r="H30" s="54">
        <v>48</v>
      </c>
      <c r="I30" s="53" t="s">
        <v>672</v>
      </c>
      <c r="J30" s="54" t="s">
        <v>513</v>
      </c>
      <c r="K30" s="54">
        <v>11</v>
      </c>
      <c r="L30" s="54"/>
      <c r="M30" s="54"/>
      <c r="N30" s="54"/>
      <c r="O30" s="54" t="s">
        <v>19</v>
      </c>
      <c r="P30" s="54" t="s">
        <v>327</v>
      </c>
      <c r="Q30" s="54" t="s">
        <v>6</v>
      </c>
      <c r="R30" s="54" t="s">
        <v>6</v>
      </c>
      <c r="S30" s="54" t="s">
        <v>8</v>
      </c>
      <c r="T30" s="49"/>
      <c r="U30" s="54" t="s">
        <v>18</v>
      </c>
      <c r="V30" s="54" t="s">
        <v>6</v>
      </c>
      <c r="W30" s="54" t="s">
        <v>5</v>
      </c>
      <c r="X30" s="54">
        <v>28</v>
      </c>
      <c r="Y30" s="55" t="s">
        <v>45</v>
      </c>
      <c r="Z30" s="55">
        <v>74.8</v>
      </c>
      <c r="AA30" s="104">
        <v>23.8</v>
      </c>
      <c r="AB30" s="49">
        <v>69</v>
      </c>
      <c r="AC30" s="55" t="s">
        <v>156</v>
      </c>
      <c r="AD30" s="54">
        <v>58</v>
      </c>
      <c r="AE30" s="55" t="s">
        <v>155</v>
      </c>
      <c r="AF30" s="55">
        <v>50.6</v>
      </c>
      <c r="AG30" s="104">
        <v>18</v>
      </c>
      <c r="AH30" s="49">
        <v>49</v>
      </c>
      <c r="AI30" s="60" t="s">
        <v>154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1"/>
      <c r="BE30" s="21"/>
      <c r="BF30" s="21"/>
      <c r="BG30" s="21"/>
      <c r="BH30" s="21"/>
      <c r="BI30" s="20"/>
      <c r="BJ30" s="20"/>
      <c r="BK30" s="20"/>
      <c r="BL30" s="20"/>
      <c r="BM30" s="20"/>
      <c r="BN30" s="5"/>
      <c r="BO30" s="5"/>
      <c r="BP30" s="5"/>
      <c r="BQ30" s="5"/>
    </row>
    <row r="31" spans="1:69" x14ac:dyDescent="0.25">
      <c r="A31" s="59">
        <v>1015</v>
      </c>
      <c r="B31" s="54" t="s">
        <v>150</v>
      </c>
      <c r="C31" s="54">
        <v>2012</v>
      </c>
      <c r="D31" s="49" t="s">
        <v>9</v>
      </c>
      <c r="E31" s="51" t="s">
        <v>13</v>
      </c>
      <c r="F31" s="63">
        <v>34851</v>
      </c>
      <c r="G31" s="54" t="s">
        <v>149</v>
      </c>
      <c r="H31" s="54">
        <v>193</v>
      </c>
      <c r="I31" s="53" t="s">
        <v>672</v>
      </c>
      <c r="J31" s="54" t="s">
        <v>357</v>
      </c>
      <c r="K31" s="54">
        <v>13</v>
      </c>
      <c r="L31" s="54" t="s">
        <v>516</v>
      </c>
      <c r="M31" s="54">
        <v>7</v>
      </c>
      <c r="N31" s="54"/>
      <c r="O31" s="54" t="s">
        <v>11</v>
      </c>
      <c r="P31" s="54" t="s">
        <v>327</v>
      </c>
      <c r="Q31" s="54" t="s">
        <v>6</v>
      </c>
      <c r="R31" s="54" t="s">
        <v>27</v>
      </c>
      <c r="S31" s="54" t="s">
        <v>8</v>
      </c>
      <c r="T31" s="49"/>
      <c r="U31" s="54" t="s">
        <v>93</v>
      </c>
      <c r="V31" s="54" t="s">
        <v>6</v>
      </c>
      <c r="W31" s="54" t="s">
        <v>38</v>
      </c>
      <c r="X31" s="54">
        <v>7</v>
      </c>
      <c r="Y31" s="54" t="s">
        <v>37</v>
      </c>
      <c r="Z31" s="57">
        <v>105</v>
      </c>
      <c r="AA31" s="106">
        <f>27.5/1.35</f>
        <v>20.37037037037037</v>
      </c>
      <c r="AB31" s="49">
        <v>105</v>
      </c>
      <c r="AC31" s="49" t="s">
        <v>359</v>
      </c>
      <c r="AD31" s="54">
        <v>167</v>
      </c>
      <c r="AE31" s="54" t="s">
        <v>37</v>
      </c>
      <c r="AF31" s="57">
        <v>28</v>
      </c>
      <c r="AG31" s="106">
        <f>6/1.35</f>
        <v>4.4444444444444438</v>
      </c>
      <c r="AH31" s="49">
        <v>28</v>
      </c>
      <c r="AI31" s="56" t="s">
        <v>148</v>
      </c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1"/>
      <c r="BE31" s="21"/>
      <c r="BF31" s="21"/>
      <c r="BG31" s="21"/>
      <c r="BH31" s="21"/>
      <c r="BI31" s="20"/>
      <c r="BJ31" s="20"/>
      <c r="BK31" s="20"/>
      <c r="BL31" s="20"/>
      <c r="BM31" s="20"/>
      <c r="BN31" s="5"/>
      <c r="BO31" s="5"/>
      <c r="BP31" s="5"/>
      <c r="BQ31" s="5"/>
    </row>
    <row r="32" spans="1:69" s="20" customFormat="1" x14ac:dyDescent="0.25">
      <c r="A32" s="59">
        <v>1016</v>
      </c>
      <c r="B32" s="54" t="s">
        <v>147</v>
      </c>
      <c r="C32" s="54">
        <v>2012</v>
      </c>
      <c r="D32" s="54" t="s">
        <v>69</v>
      </c>
      <c r="E32" s="62" t="s">
        <v>13</v>
      </c>
      <c r="F32" s="63">
        <v>37712</v>
      </c>
      <c r="G32" s="54" t="s">
        <v>146</v>
      </c>
      <c r="H32" s="54">
        <v>107</v>
      </c>
      <c r="I32" s="54" t="s">
        <v>145</v>
      </c>
      <c r="J32" s="54" t="s">
        <v>29</v>
      </c>
      <c r="K32" s="54">
        <v>1</v>
      </c>
      <c r="L32" s="54"/>
      <c r="M32" s="54"/>
      <c r="N32" s="54"/>
      <c r="O32" s="54" t="s">
        <v>11</v>
      </c>
      <c r="P32" s="54" t="s">
        <v>327</v>
      </c>
      <c r="Q32" s="54" t="s">
        <v>40</v>
      </c>
      <c r="R32" s="54" t="s">
        <v>27</v>
      </c>
      <c r="S32" s="54" t="s">
        <v>39</v>
      </c>
      <c r="T32" s="54" t="s">
        <v>37</v>
      </c>
      <c r="U32" s="54" t="s">
        <v>47</v>
      </c>
      <c r="V32" s="54" t="s">
        <v>6</v>
      </c>
      <c r="W32" s="54" t="s">
        <v>5</v>
      </c>
      <c r="X32" s="54">
        <v>122791</v>
      </c>
      <c r="Y32" s="54" t="s">
        <v>144</v>
      </c>
      <c r="Z32" s="57">
        <v>80</v>
      </c>
      <c r="AA32" s="106">
        <f>31.5/1.35</f>
        <v>23.333333333333332</v>
      </c>
      <c r="AB32" s="54">
        <v>80</v>
      </c>
      <c r="AC32" s="54" t="s">
        <v>143</v>
      </c>
      <c r="AD32" s="54">
        <v>249197</v>
      </c>
      <c r="AE32" s="54" t="s">
        <v>142</v>
      </c>
      <c r="AF32" s="57">
        <v>76</v>
      </c>
      <c r="AG32" s="106">
        <f>20/1.35</f>
        <v>14.814814814814813</v>
      </c>
      <c r="AH32" s="54">
        <v>78</v>
      </c>
      <c r="AI32" s="64" t="s">
        <v>141</v>
      </c>
      <c r="BD32" s="21"/>
      <c r="BE32" s="21"/>
      <c r="BF32" s="21"/>
      <c r="BG32" s="21"/>
      <c r="BH32" s="21"/>
    </row>
    <row r="33" spans="1:69" x14ac:dyDescent="0.25">
      <c r="A33" s="59">
        <v>1106</v>
      </c>
      <c r="B33" s="49" t="s">
        <v>137</v>
      </c>
      <c r="C33" s="49">
        <v>2010</v>
      </c>
      <c r="D33" s="49" t="s">
        <v>136</v>
      </c>
      <c r="E33" s="51" t="s">
        <v>13</v>
      </c>
      <c r="F33" s="63">
        <v>37622</v>
      </c>
      <c r="G33" s="54" t="s">
        <v>135</v>
      </c>
      <c r="H33" s="54">
        <v>36</v>
      </c>
      <c r="I33" s="53" t="s">
        <v>672</v>
      </c>
      <c r="J33" s="53" t="s">
        <v>357</v>
      </c>
      <c r="K33" s="53">
        <v>13</v>
      </c>
      <c r="L33" s="53" t="s">
        <v>535</v>
      </c>
      <c r="M33" s="54">
        <v>2</v>
      </c>
      <c r="N33" s="54"/>
      <c r="O33" s="54" t="s">
        <v>19</v>
      </c>
      <c r="P33" s="54" t="s">
        <v>327</v>
      </c>
      <c r="Q33" s="54" t="s">
        <v>6</v>
      </c>
      <c r="R33" s="54" t="s">
        <v>6</v>
      </c>
      <c r="S33" s="54" t="s">
        <v>8</v>
      </c>
      <c r="T33" s="49"/>
      <c r="U33" s="49" t="s">
        <v>93</v>
      </c>
      <c r="V33" s="49" t="s">
        <v>6</v>
      </c>
      <c r="W33" s="49" t="s">
        <v>38</v>
      </c>
      <c r="X33" s="49">
        <v>58</v>
      </c>
      <c r="Y33" s="49" t="s">
        <v>112</v>
      </c>
      <c r="Z33" s="57">
        <v>67</v>
      </c>
      <c r="AA33" s="106">
        <f>20.5/1.35</f>
        <v>15.185185185185183</v>
      </c>
      <c r="AB33" s="49">
        <v>67</v>
      </c>
      <c r="AC33" s="49" t="s">
        <v>134</v>
      </c>
      <c r="AD33" s="49">
        <v>149</v>
      </c>
      <c r="AE33" s="49" t="s">
        <v>133</v>
      </c>
      <c r="AF33" s="57">
        <v>34</v>
      </c>
      <c r="AG33" s="106">
        <f>12.5/1.35</f>
        <v>9.2592592592592595</v>
      </c>
      <c r="AH33" s="49">
        <v>34</v>
      </c>
      <c r="AI33" s="56" t="s">
        <v>132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1"/>
      <c r="BE33" s="21"/>
      <c r="BF33" s="21"/>
      <c r="BG33" s="21"/>
      <c r="BH33" s="21"/>
      <c r="BI33" s="20"/>
      <c r="BJ33" s="20"/>
      <c r="BK33" s="20"/>
      <c r="BL33" s="20"/>
      <c r="BM33" s="20"/>
      <c r="BN33" s="5"/>
      <c r="BO33" s="5"/>
      <c r="BP33" s="5"/>
      <c r="BQ33" s="5"/>
    </row>
    <row r="34" spans="1:69" x14ac:dyDescent="0.25">
      <c r="A34" s="59">
        <v>1108</v>
      </c>
      <c r="B34" s="49" t="s">
        <v>130</v>
      </c>
      <c r="C34" s="49">
        <v>2010</v>
      </c>
      <c r="D34" s="49" t="s">
        <v>43</v>
      </c>
      <c r="E34" s="51" t="s">
        <v>13</v>
      </c>
      <c r="F34" s="63">
        <v>39508</v>
      </c>
      <c r="G34" s="54" t="s">
        <v>129</v>
      </c>
      <c r="H34" s="54">
        <v>7</v>
      </c>
      <c r="I34" s="53" t="s">
        <v>672</v>
      </c>
      <c r="J34" s="53" t="s">
        <v>357</v>
      </c>
      <c r="K34" s="53">
        <v>13</v>
      </c>
      <c r="L34" s="53" t="s">
        <v>536</v>
      </c>
      <c r="M34" s="54">
        <v>2</v>
      </c>
      <c r="N34" s="54"/>
      <c r="O34" s="54" t="s">
        <v>19</v>
      </c>
      <c r="P34" s="55" t="s">
        <v>9</v>
      </c>
      <c r="Q34" s="54" t="s">
        <v>6</v>
      </c>
      <c r="R34" s="54" t="s">
        <v>6</v>
      </c>
      <c r="S34" s="54" t="s">
        <v>39</v>
      </c>
      <c r="T34" s="49">
        <v>10</v>
      </c>
      <c r="U34" s="49" t="s">
        <v>26</v>
      </c>
      <c r="V34" s="49" t="s">
        <v>6</v>
      </c>
      <c r="W34" s="49" t="s">
        <v>38</v>
      </c>
      <c r="X34" s="49">
        <v>199</v>
      </c>
      <c r="Y34" s="55" t="s">
        <v>128</v>
      </c>
      <c r="Z34" s="49">
        <v>71.7</v>
      </c>
      <c r="AA34" s="105">
        <v>33.6</v>
      </c>
      <c r="AB34" s="55">
        <v>67</v>
      </c>
      <c r="AC34" s="55" t="s">
        <v>127</v>
      </c>
      <c r="AD34" s="49">
        <v>312</v>
      </c>
      <c r="AE34" s="55" t="s">
        <v>126</v>
      </c>
      <c r="AF34" s="49">
        <v>56.6</v>
      </c>
      <c r="AG34" s="105">
        <v>26.9</v>
      </c>
      <c r="AH34" s="55">
        <v>48.5</v>
      </c>
      <c r="AI34" s="60" t="s">
        <v>125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  <c r="BE34" s="21"/>
      <c r="BF34" s="21"/>
      <c r="BG34" s="21"/>
      <c r="BH34" s="21"/>
      <c r="BI34" s="20"/>
      <c r="BJ34" s="20"/>
      <c r="BK34" s="20"/>
      <c r="BL34" s="20"/>
      <c r="BM34" s="20"/>
      <c r="BN34" s="5"/>
      <c r="BO34" s="5"/>
      <c r="BP34" s="5"/>
      <c r="BQ34" s="5"/>
    </row>
    <row r="35" spans="1:69" x14ac:dyDescent="0.25">
      <c r="A35" s="59">
        <v>1119</v>
      </c>
      <c r="B35" s="49" t="s">
        <v>123</v>
      </c>
      <c r="C35" s="49">
        <v>2010</v>
      </c>
      <c r="D35" s="49" t="s">
        <v>122</v>
      </c>
      <c r="E35" s="51" t="s">
        <v>13</v>
      </c>
      <c r="F35" s="63">
        <v>38047</v>
      </c>
      <c r="G35" s="54" t="s">
        <v>121</v>
      </c>
      <c r="H35" s="54">
        <v>48</v>
      </c>
      <c r="I35" s="53" t="s">
        <v>673</v>
      </c>
      <c r="J35" s="53" t="s">
        <v>377</v>
      </c>
      <c r="K35" s="53">
        <v>12</v>
      </c>
      <c r="L35" s="54"/>
      <c r="M35" s="54"/>
      <c r="N35" s="54"/>
      <c r="O35" s="54" t="s">
        <v>19</v>
      </c>
      <c r="P35" s="54" t="s">
        <v>327</v>
      </c>
      <c r="Q35" s="54" t="s">
        <v>6</v>
      </c>
      <c r="R35" s="54" t="s">
        <v>6</v>
      </c>
      <c r="S35" s="54" t="s">
        <v>8</v>
      </c>
      <c r="T35" s="49"/>
      <c r="U35" s="49" t="s">
        <v>26</v>
      </c>
      <c r="V35" s="49" t="s">
        <v>6</v>
      </c>
      <c r="W35" s="49" t="s">
        <v>5</v>
      </c>
      <c r="X35" s="49">
        <v>43</v>
      </c>
      <c r="Y35" s="49" t="s">
        <v>113</v>
      </c>
      <c r="Z35" s="57">
        <v>100</v>
      </c>
      <c r="AA35" s="106">
        <f>68.5/1.35</f>
        <v>50.74074074074074</v>
      </c>
      <c r="AB35" s="49">
        <v>100</v>
      </c>
      <c r="AC35" s="49" t="s">
        <v>120</v>
      </c>
      <c r="AD35" s="49">
        <v>46</v>
      </c>
      <c r="AE35" s="49" t="s">
        <v>119</v>
      </c>
      <c r="AF35" s="57">
        <v>50</v>
      </c>
      <c r="AG35" s="106">
        <f>72.5/1.35</f>
        <v>53.703703703703702</v>
      </c>
      <c r="AH35" s="49">
        <v>50</v>
      </c>
      <c r="AI35" s="56" t="s">
        <v>118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1"/>
      <c r="BE35" s="21"/>
      <c r="BF35" s="21"/>
      <c r="BG35" s="21"/>
      <c r="BH35" s="21"/>
      <c r="BI35" s="20"/>
      <c r="BJ35" s="20"/>
      <c r="BK35" s="20"/>
      <c r="BL35" s="20"/>
      <c r="BM35" s="20"/>
      <c r="BN35" s="5"/>
      <c r="BO35" s="5"/>
      <c r="BP35" s="5"/>
      <c r="BQ35" s="5"/>
    </row>
    <row r="36" spans="1:69" x14ac:dyDescent="0.25">
      <c r="A36" s="59">
        <v>1134</v>
      </c>
      <c r="B36" s="49" t="s">
        <v>117</v>
      </c>
      <c r="C36" s="49">
        <v>2009</v>
      </c>
      <c r="D36" s="49" t="s">
        <v>116</v>
      </c>
      <c r="E36" s="51" t="s">
        <v>13</v>
      </c>
      <c r="F36" s="63">
        <v>38991</v>
      </c>
      <c r="G36" s="54" t="s">
        <v>115</v>
      </c>
      <c r="H36" s="54">
        <v>7</v>
      </c>
      <c r="I36" s="53" t="s">
        <v>672</v>
      </c>
      <c r="J36" s="53" t="s">
        <v>29</v>
      </c>
      <c r="K36" s="53">
        <v>1</v>
      </c>
      <c r="L36" s="54"/>
      <c r="M36" s="54"/>
      <c r="N36" s="54"/>
      <c r="O36" s="54" t="s">
        <v>11</v>
      </c>
      <c r="P36" s="54" t="s">
        <v>327</v>
      </c>
      <c r="Q36" s="54" t="s">
        <v>114</v>
      </c>
      <c r="R36" s="54" t="s">
        <v>27</v>
      </c>
      <c r="S36" s="54" t="s">
        <v>8</v>
      </c>
      <c r="T36" s="49"/>
      <c r="U36" s="49" t="s">
        <v>26</v>
      </c>
      <c r="V36" s="49" t="s">
        <v>6</v>
      </c>
      <c r="W36" s="49" t="s">
        <v>5</v>
      </c>
      <c r="X36" s="49">
        <v>44</v>
      </c>
      <c r="Y36" s="49" t="s">
        <v>113</v>
      </c>
      <c r="Z36" s="49">
        <v>48.6</v>
      </c>
      <c r="AA36" s="105">
        <v>23.3</v>
      </c>
      <c r="AB36" s="57">
        <v>48.6</v>
      </c>
      <c r="AC36" s="57" t="s">
        <v>306</v>
      </c>
      <c r="AD36" s="49">
        <v>47</v>
      </c>
      <c r="AE36" s="49" t="s">
        <v>112</v>
      </c>
      <c r="AF36" s="49">
        <v>34.799999999999997</v>
      </c>
      <c r="AG36" s="105">
        <v>17.7</v>
      </c>
      <c r="AH36" s="57">
        <v>34.799999999999997</v>
      </c>
      <c r="AI36" s="58" t="s">
        <v>318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1"/>
      <c r="BE36" s="21"/>
      <c r="BF36" s="21"/>
      <c r="BG36" s="21"/>
      <c r="BH36" s="21"/>
      <c r="BI36" s="20"/>
      <c r="BJ36" s="20"/>
      <c r="BK36" s="20"/>
      <c r="BL36" s="20"/>
      <c r="BM36" s="20"/>
      <c r="BN36" s="5"/>
      <c r="BO36" s="5"/>
      <c r="BP36" s="5"/>
      <c r="BQ36" s="5"/>
    </row>
    <row r="37" spans="1:69" x14ac:dyDescent="0.25">
      <c r="A37" s="59">
        <v>1151</v>
      </c>
      <c r="B37" s="49" t="s">
        <v>111</v>
      </c>
      <c r="C37" s="49">
        <v>2009</v>
      </c>
      <c r="D37" s="49" t="s">
        <v>110</v>
      </c>
      <c r="E37" s="51" t="s">
        <v>13</v>
      </c>
      <c r="F37" s="52">
        <v>37622</v>
      </c>
      <c r="G37" s="54" t="s">
        <v>109</v>
      </c>
      <c r="H37" s="49">
        <v>60</v>
      </c>
      <c r="I37" s="53" t="s">
        <v>672</v>
      </c>
      <c r="J37" s="53" t="s">
        <v>357</v>
      </c>
      <c r="K37" s="53">
        <v>13</v>
      </c>
      <c r="L37" s="53" t="s">
        <v>537</v>
      </c>
      <c r="M37" s="54">
        <v>3</v>
      </c>
      <c r="N37" s="54"/>
      <c r="O37" s="54" t="s">
        <v>19</v>
      </c>
      <c r="P37" s="54" t="s">
        <v>9</v>
      </c>
      <c r="Q37" s="54" t="s">
        <v>6</v>
      </c>
      <c r="R37" s="54" t="s">
        <v>6</v>
      </c>
      <c r="S37" s="54" t="s">
        <v>8</v>
      </c>
      <c r="T37" s="49"/>
      <c r="U37" s="49" t="s">
        <v>71</v>
      </c>
      <c r="V37" s="49" t="s">
        <v>6</v>
      </c>
      <c r="W37" s="49" t="s">
        <v>38</v>
      </c>
      <c r="X37" s="49">
        <v>5</v>
      </c>
      <c r="Y37" s="55" t="s">
        <v>108</v>
      </c>
      <c r="Z37" s="49">
        <v>71</v>
      </c>
      <c r="AA37" s="105">
        <v>28</v>
      </c>
      <c r="AB37" s="55">
        <v>53</v>
      </c>
      <c r="AC37" s="55" t="s">
        <v>107</v>
      </c>
      <c r="AD37" s="49">
        <v>18</v>
      </c>
      <c r="AE37" s="55" t="s">
        <v>106</v>
      </c>
      <c r="AF37" s="49">
        <v>38</v>
      </c>
      <c r="AG37" s="105">
        <v>11</v>
      </c>
      <c r="AH37" s="55">
        <v>38</v>
      </c>
      <c r="AI37" s="60" t="s">
        <v>105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1"/>
      <c r="BE37" s="21"/>
      <c r="BF37" s="21"/>
      <c r="BG37" s="21"/>
      <c r="BH37" s="21"/>
      <c r="BI37" s="20"/>
      <c r="BJ37" s="20"/>
      <c r="BK37" s="20"/>
      <c r="BL37" s="20"/>
      <c r="BM37" s="20"/>
      <c r="BN37" s="5"/>
      <c r="BO37" s="5"/>
      <c r="BP37" s="5"/>
      <c r="BQ37" s="5"/>
    </row>
    <row r="38" spans="1:69" x14ac:dyDescent="0.25">
      <c r="A38" s="59">
        <v>1162</v>
      </c>
      <c r="B38" s="49" t="s">
        <v>102</v>
      </c>
      <c r="C38" s="49">
        <v>2009</v>
      </c>
      <c r="D38" s="49" t="s">
        <v>101</v>
      </c>
      <c r="E38" s="51" t="s">
        <v>13</v>
      </c>
      <c r="F38" s="52">
        <v>38353</v>
      </c>
      <c r="G38" s="54" t="s">
        <v>100</v>
      </c>
      <c r="H38" s="49">
        <v>12</v>
      </c>
      <c r="I38" s="53" t="s">
        <v>672</v>
      </c>
      <c r="J38" s="53" t="s">
        <v>357</v>
      </c>
      <c r="K38" s="53">
        <v>13</v>
      </c>
      <c r="L38" s="53" t="s">
        <v>538</v>
      </c>
      <c r="M38" s="53">
        <v>3</v>
      </c>
      <c r="N38" s="54"/>
      <c r="O38" s="54" t="s">
        <v>19</v>
      </c>
      <c r="P38" s="54" t="s">
        <v>327</v>
      </c>
      <c r="Q38" s="54" t="s">
        <v>6</v>
      </c>
      <c r="R38" s="54" t="s">
        <v>6</v>
      </c>
      <c r="S38" s="54" t="s">
        <v>8</v>
      </c>
      <c r="T38" s="49"/>
      <c r="U38" s="49" t="s">
        <v>34</v>
      </c>
      <c r="V38" s="49" t="s">
        <v>6</v>
      </c>
      <c r="W38" s="50" t="s">
        <v>38</v>
      </c>
      <c r="X38" s="49">
        <v>10</v>
      </c>
      <c r="Y38" s="54" t="s">
        <v>37</v>
      </c>
      <c r="Z38" s="57">
        <v>80.5</v>
      </c>
      <c r="AA38" s="106">
        <f>8/1.35</f>
        <v>5.9259259259259256</v>
      </c>
      <c r="AB38" s="49">
        <v>80.5</v>
      </c>
      <c r="AC38" s="49" t="s">
        <v>99</v>
      </c>
      <c r="AD38" s="49">
        <v>27</v>
      </c>
      <c r="AE38" s="54" t="s">
        <v>37</v>
      </c>
      <c r="AF38" s="57">
        <v>70.5</v>
      </c>
      <c r="AG38" s="106">
        <f>24.5/1.35</f>
        <v>18.148148148148145</v>
      </c>
      <c r="AH38" s="49">
        <v>70.5</v>
      </c>
      <c r="AI38" s="56" t="s">
        <v>98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1"/>
      <c r="BE38" s="21"/>
      <c r="BF38" s="21"/>
      <c r="BG38" s="21"/>
      <c r="BH38" s="21"/>
      <c r="BI38" s="20"/>
      <c r="BJ38" s="20"/>
      <c r="BK38" s="20"/>
      <c r="BL38" s="20"/>
      <c r="BM38" s="20"/>
      <c r="BN38" s="5"/>
      <c r="BO38" s="5"/>
      <c r="BP38" s="5"/>
      <c r="BQ38" s="5"/>
    </row>
    <row r="39" spans="1:69" x14ac:dyDescent="0.25">
      <c r="A39" s="59">
        <v>1223</v>
      </c>
      <c r="B39" s="49" t="s">
        <v>95</v>
      </c>
      <c r="C39" s="49">
        <v>2006</v>
      </c>
      <c r="D39" s="49" t="s">
        <v>9</v>
      </c>
      <c r="E39" s="51" t="s">
        <v>13</v>
      </c>
      <c r="F39" s="52">
        <v>36161</v>
      </c>
      <c r="G39" s="49" t="s">
        <v>94</v>
      </c>
      <c r="H39" s="49">
        <v>72</v>
      </c>
      <c r="I39" s="53" t="s">
        <v>672</v>
      </c>
      <c r="J39" s="53" t="s">
        <v>357</v>
      </c>
      <c r="K39" s="53">
        <v>13</v>
      </c>
      <c r="L39" s="53" t="s">
        <v>539</v>
      </c>
      <c r="M39" s="53">
        <v>3</v>
      </c>
      <c r="N39" s="49"/>
      <c r="O39" s="49" t="s">
        <v>19</v>
      </c>
      <c r="P39" s="55" t="s">
        <v>9</v>
      </c>
      <c r="Q39" s="49" t="s">
        <v>6</v>
      </c>
      <c r="R39" s="49" t="s">
        <v>27</v>
      </c>
      <c r="S39" s="49" t="s">
        <v>8</v>
      </c>
      <c r="T39" s="49"/>
      <c r="U39" s="49" t="s">
        <v>93</v>
      </c>
      <c r="V39" s="49" t="s">
        <v>6</v>
      </c>
      <c r="W39" s="49" t="s">
        <v>38</v>
      </c>
      <c r="X39" s="49">
        <v>17</v>
      </c>
      <c r="Y39" s="54" t="s">
        <v>37</v>
      </c>
      <c r="Z39" s="49">
        <v>88</v>
      </c>
      <c r="AA39" s="105">
        <v>7</v>
      </c>
      <c r="AB39" s="57">
        <v>88</v>
      </c>
      <c r="AC39" s="57" t="s">
        <v>322</v>
      </c>
      <c r="AD39" s="49">
        <v>50</v>
      </c>
      <c r="AE39" s="54" t="s">
        <v>37</v>
      </c>
      <c r="AF39" s="49">
        <v>50</v>
      </c>
      <c r="AG39" s="105">
        <v>3</v>
      </c>
      <c r="AH39" s="57">
        <v>50</v>
      </c>
      <c r="AI39" s="58" t="s">
        <v>319</v>
      </c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1"/>
      <c r="BE39" s="21"/>
      <c r="BF39" s="21"/>
      <c r="BG39" s="21"/>
      <c r="BH39" s="21"/>
      <c r="BI39" s="20"/>
      <c r="BJ39" s="20"/>
      <c r="BK39" s="20"/>
      <c r="BL39" s="20"/>
      <c r="BM39" s="20"/>
      <c r="BN39" s="5"/>
      <c r="BO39" s="5"/>
      <c r="BP39" s="5"/>
      <c r="BQ39" s="5"/>
    </row>
    <row r="40" spans="1:69" x14ac:dyDescent="0.25">
      <c r="A40" s="59">
        <v>1224</v>
      </c>
      <c r="B40" s="49" t="s">
        <v>92</v>
      </c>
      <c r="C40" s="49">
        <v>2006</v>
      </c>
      <c r="D40" s="49" t="s">
        <v>91</v>
      </c>
      <c r="E40" s="51" t="s">
        <v>13</v>
      </c>
      <c r="F40" s="52">
        <v>35186</v>
      </c>
      <c r="G40" s="49" t="s">
        <v>90</v>
      </c>
      <c r="H40" s="49">
        <v>90</v>
      </c>
      <c r="I40" s="53" t="s">
        <v>673</v>
      </c>
      <c r="J40" s="53" t="s">
        <v>540</v>
      </c>
      <c r="K40" s="53">
        <v>3</v>
      </c>
      <c r="L40" s="49"/>
      <c r="M40" s="49"/>
      <c r="N40" s="49"/>
      <c r="O40" s="49" t="s">
        <v>19</v>
      </c>
      <c r="P40" s="54" t="s">
        <v>327</v>
      </c>
      <c r="Q40" s="49" t="s">
        <v>6</v>
      </c>
      <c r="R40" s="49" t="s">
        <v>6</v>
      </c>
      <c r="S40" s="49" t="s">
        <v>8</v>
      </c>
      <c r="T40" s="49"/>
      <c r="U40" s="49" t="s">
        <v>18</v>
      </c>
      <c r="V40" s="49" t="s">
        <v>6</v>
      </c>
      <c r="W40" s="49" t="s">
        <v>5</v>
      </c>
      <c r="X40" s="49">
        <v>87</v>
      </c>
      <c r="Y40" s="54" t="s">
        <v>37</v>
      </c>
      <c r="Z40" s="49">
        <v>86.2</v>
      </c>
      <c r="AA40" s="105">
        <v>40.1</v>
      </c>
      <c r="AB40" s="57">
        <v>86.2</v>
      </c>
      <c r="AC40" s="57" t="s">
        <v>323</v>
      </c>
      <c r="AD40" s="49">
        <v>47</v>
      </c>
      <c r="AE40" s="54" t="s">
        <v>37</v>
      </c>
      <c r="AF40" s="49">
        <v>77.900000000000006</v>
      </c>
      <c r="AG40" s="105">
        <v>27.15</v>
      </c>
      <c r="AH40" s="57">
        <v>77.900000000000006</v>
      </c>
      <c r="AI40" s="58" t="s">
        <v>320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1"/>
      <c r="BE40" s="21"/>
      <c r="BF40" s="21"/>
      <c r="BG40" s="21"/>
      <c r="BH40" s="21"/>
      <c r="BI40" s="20"/>
      <c r="BJ40" s="20"/>
      <c r="BK40" s="20"/>
      <c r="BL40" s="20"/>
      <c r="BM40" s="20"/>
      <c r="BN40" s="5"/>
      <c r="BO40" s="5"/>
      <c r="BP40" s="5"/>
      <c r="BQ40" s="5"/>
    </row>
    <row r="41" spans="1:69" x14ac:dyDescent="0.25">
      <c r="A41" s="59">
        <v>2976</v>
      </c>
      <c r="B41" s="49" t="s">
        <v>87</v>
      </c>
      <c r="C41" s="49">
        <v>2016</v>
      </c>
      <c r="D41" s="49" t="s">
        <v>14</v>
      </c>
      <c r="E41" s="51" t="s">
        <v>13</v>
      </c>
      <c r="F41" s="52">
        <v>39995</v>
      </c>
      <c r="G41" s="49" t="s">
        <v>36</v>
      </c>
      <c r="H41" s="49">
        <v>68</v>
      </c>
      <c r="I41" s="53" t="s">
        <v>672</v>
      </c>
      <c r="J41" s="53" t="s">
        <v>377</v>
      </c>
      <c r="K41" s="53">
        <v>12</v>
      </c>
      <c r="L41" s="49"/>
      <c r="M41" s="49"/>
      <c r="N41" s="49"/>
      <c r="O41" s="49" t="s">
        <v>19</v>
      </c>
      <c r="P41" s="49" t="s">
        <v>9</v>
      </c>
      <c r="Q41" s="49" t="s">
        <v>35</v>
      </c>
      <c r="R41" s="49" t="s">
        <v>6</v>
      </c>
      <c r="S41" s="49" t="s">
        <v>8</v>
      </c>
      <c r="T41" s="49"/>
      <c r="U41" s="49" t="s">
        <v>34</v>
      </c>
      <c r="V41" s="49" t="s">
        <v>6</v>
      </c>
      <c r="W41" s="50" t="s">
        <v>5</v>
      </c>
      <c r="X41" s="49">
        <v>44</v>
      </c>
      <c r="Y41" s="49" t="s">
        <v>86</v>
      </c>
      <c r="Z41" s="55">
        <v>68.5</v>
      </c>
      <c r="AA41" s="104">
        <v>38.9</v>
      </c>
      <c r="AB41" s="57">
        <v>53</v>
      </c>
      <c r="AC41" s="57" t="s">
        <v>33</v>
      </c>
      <c r="AD41" s="49">
        <v>122</v>
      </c>
      <c r="AE41" s="49" t="s">
        <v>85</v>
      </c>
      <c r="AF41" s="55">
        <v>49.5</v>
      </c>
      <c r="AG41" s="104">
        <v>21.8</v>
      </c>
      <c r="AH41" s="57">
        <v>45</v>
      </c>
      <c r="AI41" s="58" t="s">
        <v>32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1"/>
      <c r="BE41" s="21"/>
      <c r="BF41" s="21"/>
      <c r="BG41" s="21"/>
      <c r="BH41" s="21"/>
      <c r="BI41" s="20"/>
      <c r="BJ41" s="20"/>
      <c r="BK41" s="20"/>
      <c r="BL41" s="20"/>
      <c r="BM41" s="20"/>
      <c r="BN41" s="5"/>
      <c r="BO41" s="5"/>
      <c r="BP41" s="5"/>
      <c r="BQ41" s="5"/>
    </row>
    <row r="42" spans="1:69" x14ac:dyDescent="0.25">
      <c r="A42" s="59">
        <v>3145</v>
      </c>
      <c r="B42" s="49" t="s">
        <v>82</v>
      </c>
      <c r="C42" s="49">
        <v>2012</v>
      </c>
      <c r="D42" s="49" t="s">
        <v>81</v>
      </c>
      <c r="E42" s="51" t="s">
        <v>13</v>
      </c>
      <c r="F42" s="52">
        <v>39995</v>
      </c>
      <c r="G42" s="49" t="s">
        <v>80</v>
      </c>
      <c r="H42" s="49">
        <v>38</v>
      </c>
      <c r="I42" s="53" t="s">
        <v>672</v>
      </c>
      <c r="J42" s="53" t="s">
        <v>377</v>
      </c>
      <c r="K42" s="53">
        <v>12</v>
      </c>
      <c r="L42" s="49"/>
      <c r="M42" s="49"/>
      <c r="N42" s="49"/>
      <c r="O42" s="49" t="s">
        <v>19</v>
      </c>
      <c r="P42" s="54" t="s">
        <v>327</v>
      </c>
      <c r="Q42" s="49" t="s">
        <v>35</v>
      </c>
      <c r="R42" s="49" t="s">
        <v>6</v>
      </c>
      <c r="S42" s="49" t="s">
        <v>8</v>
      </c>
      <c r="T42" s="49"/>
      <c r="U42" s="49" t="s">
        <v>34</v>
      </c>
      <c r="V42" s="49" t="s">
        <v>6</v>
      </c>
      <c r="W42" s="49" t="s">
        <v>5</v>
      </c>
      <c r="X42" s="49">
        <v>60</v>
      </c>
      <c r="Y42" s="49" t="s">
        <v>79</v>
      </c>
      <c r="Z42" s="49">
        <v>93</v>
      </c>
      <c r="AA42" s="105">
        <v>24</v>
      </c>
      <c r="AB42" s="57">
        <v>93</v>
      </c>
      <c r="AC42" s="57" t="s">
        <v>321</v>
      </c>
      <c r="AD42" s="49">
        <v>47</v>
      </c>
      <c r="AE42" s="49" t="s">
        <v>78</v>
      </c>
      <c r="AF42" s="49">
        <v>68</v>
      </c>
      <c r="AG42" s="105">
        <v>18</v>
      </c>
      <c r="AH42" s="57">
        <v>68</v>
      </c>
      <c r="AI42" s="58" t="s">
        <v>312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1"/>
      <c r="BE42" s="21"/>
      <c r="BF42" s="21"/>
      <c r="BG42" s="21"/>
      <c r="BH42" s="21"/>
      <c r="BI42" s="20"/>
      <c r="BJ42" s="20"/>
      <c r="BK42" s="20"/>
      <c r="BL42" s="20"/>
      <c r="BM42" s="20"/>
      <c r="BN42" s="5"/>
      <c r="BO42" s="5"/>
      <c r="BP42" s="5"/>
      <c r="BQ42" s="5"/>
    </row>
    <row r="43" spans="1:69" s="20" customFormat="1" x14ac:dyDescent="0.25">
      <c r="A43" s="59">
        <v>3472</v>
      </c>
      <c r="B43" s="49" t="s">
        <v>658</v>
      </c>
      <c r="C43" s="49">
        <v>2016</v>
      </c>
      <c r="D43" s="54" t="s">
        <v>69</v>
      </c>
      <c r="E43" s="62" t="s">
        <v>13</v>
      </c>
      <c r="F43" s="63">
        <v>40179</v>
      </c>
      <c r="G43" s="54" t="s">
        <v>68</v>
      </c>
      <c r="H43" s="54">
        <v>63</v>
      </c>
      <c r="I43" s="53" t="s">
        <v>673</v>
      </c>
      <c r="J43" s="53" t="s">
        <v>513</v>
      </c>
      <c r="K43" s="53">
        <v>11</v>
      </c>
      <c r="L43" s="54"/>
      <c r="M43" s="54"/>
      <c r="N43" s="54"/>
      <c r="O43" s="54" t="s">
        <v>19</v>
      </c>
      <c r="P43" s="54" t="s">
        <v>9</v>
      </c>
      <c r="Q43" s="54" t="s">
        <v>35</v>
      </c>
      <c r="R43" s="54" t="s">
        <v>6</v>
      </c>
      <c r="S43" s="54" t="s">
        <v>39</v>
      </c>
      <c r="T43" s="54">
        <v>15</v>
      </c>
      <c r="U43" s="54" t="s">
        <v>34</v>
      </c>
      <c r="V43" s="54" t="s">
        <v>6</v>
      </c>
      <c r="W43" s="54" t="s">
        <v>5</v>
      </c>
      <c r="X43" s="54">
        <v>366</v>
      </c>
      <c r="Y43" s="65" t="s">
        <v>67</v>
      </c>
      <c r="Z43" s="57">
        <v>82</v>
      </c>
      <c r="AA43" s="106">
        <f>(69+123)/2/1.35</f>
        <v>71.1111111111111</v>
      </c>
      <c r="AB43" s="54">
        <v>82</v>
      </c>
      <c r="AC43" s="54" t="s">
        <v>66</v>
      </c>
      <c r="AD43" s="54">
        <v>400</v>
      </c>
      <c r="AE43" s="54" t="s">
        <v>65</v>
      </c>
      <c r="AF43" s="57">
        <v>58</v>
      </c>
      <c r="AG43" s="106">
        <f>(44+142)/2/1.35</f>
        <v>68.888888888888886</v>
      </c>
      <c r="AH43" s="54">
        <v>58</v>
      </c>
      <c r="AI43" s="64" t="s">
        <v>64</v>
      </c>
      <c r="AL43" s="13"/>
      <c r="AM43" s="13"/>
      <c r="AN43" s="13"/>
      <c r="AO43" s="13"/>
      <c r="AP43" s="13"/>
      <c r="AQ43" s="13"/>
      <c r="BD43" s="21"/>
      <c r="BE43" s="21"/>
      <c r="BF43" s="21"/>
      <c r="BG43" s="21"/>
      <c r="BH43" s="21"/>
    </row>
    <row r="44" spans="1:69" x14ac:dyDescent="0.25">
      <c r="A44" s="59">
        <v>3477</v>
      </c>
      <c r="B44" s="49" t="s">
        <v>659</v>
      </c>
      <c r="C44" s="49">
        <v>2016</v>
      </c>
      <c r="D44" s="49" t="s">
        <v>62</v>
      </c>
      <c r="E44" s="51" t="s">
        <v>13</v>
      </c>
      <c r="F44" s="52">
        <v>42005</v>
      </c>
      <c r="G44" s="49" t="s">
        <v>61</v>
      </c>
      <c r="H44" s="49">
        <v>6</v>
      </c>
      <c r="I44" s="53" t="s">
        <v>672</v>
      </c>
      <c r="J44" s="53" t="s">
        <v>357</v>
      </c>
      <c r="K44" s="53">
        <v>13</v>
      </c>
      <c r="L44" s="53" t="s">
        <v>536</v>
      </c>
      <c r="M44" s="49">
        <v>2</v>
      </c>
      <c r="N44" s="49"/>
      <c r="O44" s="49" t="s">
        <v>19</v>
      </c>
      <c r="P44" s="54" t="s">
        <v>9</v>
      </c>
      <c r="Q44" s="49" t="s">
        <v>35</v>
      </c>
      <c r="R44" s="49" t="s">
        <v>6</v>
      </c>
      <c r="S44" s="49" t="s">
        <v>39</v>
      </c>
      <c r="T44" s="49"/>
      <c r="U44" s="49" t="s">
        <v>34</v>
      </c>
      <c r="V44" s="49" t="s">
        <v>6</v>
      </c>
      <c r="W44" s="49" t="s">
        <v>38</v>
      </c>
      <c r="X44" s="49">
        <v>142</v>
      </c>
      <c r="Y44" s="54" t="s">
        <v>60</v>
      </c>
      <c r="Z44" s="57">
        <v>75</v>
      </c>
      <c r="AA44" s="106">
        <f>22.5/1.35</f>
        <v>16.666666666666664</v>
      </c>
      <c r="AB44" s="49">
        <v>75</v>
      </c>
      <c r="AC44" s="49" t="s">
        <v>59</v>
      </c>
      <c r="AD44" s="49">
        <v>109</v>
      </c>
      <c r="AE44" s="54" t="s">
        <v>58</v>
      </c>
      <c r="AF44" s="57">
        <v>46</v>
      </c>
      <c r="AG44" s="106">
        <f>12.5/1.35</f>
        <v>9.2592592592592595</v>
      </c>
      <c r="AH44" s="49">
        <v>46</v>
      </c>
      <c r="AI44" s="56" t="s">
        <v>57</v>
      </c>
      <c r="AJ44" s="20"/>
      <c r="AK44" s="20"/>
      <c r="AL44" s="13"/>
      <c r="AM44" s="13"/>
      <c r="AN44" s="13"/>
      <c r="AO44" s="13"/>
      <c r="AP44" s="13"/>
      <c r="AQ44" s="13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1"/>
      <c r="BE44" s="21"/>
      <c r="BF44" s="21"/>
      <c r="BG44" s="21"/>
      <c r="BH44" s="21"/>
      <c r="BI44" s="20"/>
      <c r="BJ44" s="20"/>
      <c r="BK44" s="20"/>
      <c r="BL44" s="20"/>
      <c r="BM44" s="20"/>
      <c r="BN44" s="5"/>
      <c r="BO44" s="5"/>
      <c r="BP44" s="5"/>
      <c r="BQ44" s="5"/>
    </row>
    <row r="45" spans="1:69" s="20" customFormat="1" x14ac:dyDescent="0.25">
      <c r="A45" s="59">
        <v>3480</v>
      </c>
      <c r="B45" s="49" t="s">
        <v>660</v>
      </c>
      <c r="C45" s="49">
        <v>2016</v>
      </c>
      <c r="D45" s="54" t="s">
        <v>56</v>
      </c>
      <c r="E45" s="62" t="s">
        <v>13</v>
      </c>
      <c r="F45" s="63">
        <v>41730</v>
      </c>
      <c r="G45" s="54" t="s">
        <v>55</v>
      </c>
      <c r="H45" s="54">
        <v>14</v>
      </c>
      <c r="I45" s="53" t="s">
        <v>672</v>
      </c>
      <c r="J45" s="53" t="s">
        <v>513</v>
      </c>
      <c r="K45" s="53">
        <v>11</v>
      </c>
      <c r="L45" s="54"/>
      <c r="M45" s="54"/>
      <c r="N45" s="54"/>
      <c r="O45" s="54" t="s">
        <v>19</v>
      </c>
      <c r="P45" s="54" t="s">
        <v>41</v>
      </c>
      <c r="Q45" s="54" t="s">
        <v>6</v>
      </c>
      <c r="R45" s="54" t="s">
        <v>6</v>
      </c>
      <c r="S45" s="54" t="s">
        <v>8</v>
      </c>
      <c r="T45" s="54"/>
      <c r="U45" s="54" t="s">
        <v>54</v>
      </c>
      <c r="V45" s="54" t="s">
        <v>6</v>
      </c>
      <c r="W45" s="54" t="s">
        <v>5</v>
      </c>
      <c r="X45" s="54">
        <v>13</v>
      </c>
      <c r="Y45" s="54" t="s">
        <v>53</v>
      </c>
      <c r="Z45" s="57">
        <v>90</v>
      </c>
      <c r="AA45" s="106">
        <f>32.5/1.35</f>
        <v>24.074074074074073</v>
      </c>
      <c r="AB45" s="54">
        <v>90</v>
      </c>
      <c r="AC45" s="54" t="s">
        <v>52</v>
      </c>
      <c r="AD45" s="54">
        <v>20</v>
      </c>
      <c r="AE45" s="54" t="s">
        <v>51</v>
      </c>
      <c r="AF45" s="57">
        <v>47</v>
      </c>
      <c r="AG45" s="106">
        <f>10.5/1.35</f>
        <v>7.7777777777777777</v>
      </c>
      <c r="AH45" s="54">
        <v>47</v>
      </c>
      <c r="AI45" s="64" t="s">
        <v>50</v>
      </c>
      <c r="AL45" s="13"/>
      <c r="AM45" s="13"/>
      <c r="AN45" s="13"/>
      <c r="AO45" s="13"/>
      <c r="AP45" s="13"/>
      <c r="AQ45" s="13"/>
      <c r="BD45" s="21"/>
      <c r="BE45" s="21"/>
      <c r="BF45" s="21"/>
      <c r="BG45" s="21"/>
      <c r="BH45" s="21"/>
    </row>
    <row r="46" spans="1:69" x14ac:dyDescent="0.25">
      <c r="A46" s="59">
        <v>3484</v>
      </c>
      <c r="B46" s="49" t="s">
        <v>661</v>
      </c>
      <c r="C46" s="49">
        <v>2016</v>
      </c>
      <c r="D46" s="49" t="s">
        <v>9</v>
      </c>
      <c r="E46" s="51" t="s">
        <v>13</v>
      </c>
      <c r="F46" s="63">
        <v>38930</v>
      </c>
      <c r="G46" s="54" t="s">
        <v>329</v>
      </c>
      <c r="H46" s="49">
        <v>68</v>
      </c>
      <c r="I46" s="54" t="s">
        <v>48</v>
      </c>
      <c r="J46" s="53" t="s">
        <v>547</v>
      </c>
      <c r="K46" s="53">
        <v>6</v>
      </c>
      <c r="L46" s="49"/>
      <c r="M46" s="49"/>
      <c r="N46" s="49"/>
      <c r="O46" s="49" t="s">
        <v>19</v>
      </c>
      <c r="P46" s="54" t="s">
        <v>327</v>
      </c>
      <c r="Q46" s="54" t="s">
        <v>6</v>
      </c>
      <c r="R46" s="54" t="s">
        <v>6</v>
      </c>
      <c r="S46" s="54" t="s">
        <v>39</v>
      </c>
      <c r="T46" s="54"/>
      <c r="U46" s="54" t="s">
        <v>47</v>
      </c>
      <c r="V46" s="49" t="s">
        <v>6</v>
      </c>
      <c r="W46" s="49" t="s">
        <v>5</v>
      </c>
      <c r="X46" s="49">
        <v>243</v>
      </c>
      <c r="Y46" s="54" t="s">
        <v>46</v>
      </c>
      <c r="Z46" s="54">
        <v>75.8</v>
      </c>
      <c r="AA46" s="107">
        <v>30.1</v>
      </c>
      <c r="AB46" s="57">
        <v>75.8</v>
      </c>
      <c r="AC46" s="57" t="s">
        <v>310</v>
      </c>
      <c r="AD46" s="49">
        <v>372</v>
      </c>
      <c r="AE46" s="49" t="s">
        <v>45</v>
      </c>
      <c r="AF46" s="54">
        <v>58.3</v>
      </c>
      <c r="AG46" s="107">
        <v>29.3</v>
      </c>
      <c r="AH46" s="57">
        <v>58.3</v>
      </c>
      <c r="AI46" s="58" t="s">
        <v>313</v>
      </c>
      <c r="AJ46" s="20"/>
      <c r="AK46" s="20"/>
      <c r="AL46" s="20"/>
      <c r="AM46" s="13"/>
      <c r="AN46" s="13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3"/>
      <c r="AZ46" s="23"/>
      <c r="BA46" s="23"/>
      <c r="BB46" s="23"/>
      <c r="BC46" s="23"/>
      <c r="BD46" s="24"/>
      <c r="BE46" s="24"/>
      <c r="BF46" s="24"/>
      <c r="BG46" s="24"/>
      <c r="BH46" s="24"/>
      <c r="BI46" s="24"/>
      <c r="BJ46" s="24"/>
      <c r="BK46" s="23"/>
      <c r="BL46" s="23"/>
      <c r="BM46" s="20"/>
      <c r="BN46" s="5"/>
      <c r="BO46" s="5"/>
      <c r="BP46" s="5"/>
      <c r="BQ46" s="5"/>
    </row>
    <row r="47" spans="1:69" x14ac:dyDescent="0.25">
      <c r="A47" s="59">
        <v>3486</v>
      </c>
      <c r="B47" s="49" t="s">
        <v>662</v>
      </c>
      <c r="C47" s="49">
        <v>2016</v>
      </c>
      <c r="D47" s="49" t="s">
        <v>43</v>
      </c>
      <c r="E47" s="51" t="s">
        <v>13</v>
      </c>
      <c r="F47" s="63">
        <v>42005</v>
      </c>
      <c r="G47" s="54" t="s">
        <v>42</v>
      </c>
      <c r="H47" s="49">
        <v>14</v>
      </c>
      <c r="I47" s="53" t="s">
        <v>672</v>
      </c>
      <c r="J47" s="50" t="s">
        <v>357</v>
      </c>
      <c r="K47" s="50">
        <v>13</v>
      </c>
      <c r="L47" s="50" t="s">
        <v>358</v>
      </c>
      <c r="M47" s="49">
        <v>2</v>
      </c>
      <c r="N47" s="49"/>
      <c r="O47" s="49" t="s">
        <v>19</v>
      </c>
      <c r="P47" s="54" t="s">
        <v>41</v>
      </c>
      <c r="Q47" s="54" t="s">
        <v>40</v>
      </c>
      <c r="R47" s="54" t="s">
        <v>27</v>
      </c>
      <c r="S47" s="54" t="s">
        <v>39</v>
      </c>
      <c r="T47" s="54"/>
      <c r="U47" s="54" t="s">
        <v>34</v>
      </c>
      <c r="V47" s="49" t="s">
        <v>27</v>
      </c>
      <c r="W47" s="49" t="s">
        <v>38</v>
      </c>
      <c r="X47" s="49">
        <v>43</v>
      </c>
      <c r="Y47" s="54" t="s">
        <v>37</v>
      </c>
      <c r="Z47" s="54">
        <v>40</v>
      </c>
      <c r="AA47" s="107">
        <v>6.5</v>
      </c>
      <c r="AB47" s="57">
        <v>40</v>
      </c>
      <c r="AC47" s="57" t="s">
        <v>307</v>
      </c>
      <c r="AD47" s="49">
        <v>15</v>
      </c>
      <c r="AE47" s="49" t="s">
        <v>37</v>
      </c>
      <c r="AF47" s="54">
        <v>28</v>
      </c>
      <c r="AG47" s="107">
        <v>8</v>
      </c>
      <c r="AH47" s="57">
        <v>28</v>
      </c>
      <c r="AI47" s="58" t="s">
        <v>314</v>
      </c>
      <c r="AJ47" s="20"/>
      <c r="AK47" s="20"/>
      <c r="AL47" s="13"/>
      <c r="AM47" s="13"/>
      <c r="AN47" s="13"/>
      <c r="AO47" s="13"/>
      <c r="AP47" s="13"/>
      <c r="AQ47" s="13"/>
      <c r="AR47" s="13"/>
      <c r="AS47" s="13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1"/>
      <c r="BE47" s="21"/>
      <c r="BF47" s="21"/>
      <c r="BG47" s="21"/>
      <c r="BH47" s="21"/>
      <c r="BI47" s="20"/>
      <c r="BJ47" s="20"/>
      <c r="BK47" s="20"/>
      <c r="BL47" s="20"/>
      <c r="BM47" s="20"/>
      <c r="BN47" s="5"/>
      <c r="BO47" s="5"/>
      <c r="BP47" s="5"/>
      <c r="BQ47" s="5"/>
    </row>
    <row r="48" spans="1:69" s="20" customFormat="1" x14ac:dyDescent="0.25">
      <c r="A48" s="59">
        <v>3493</v>
      </c>
      <c r="B48" s="49" t="s">
        <v>117</v>
      </c>
      <c r="C48" s="49">
        <v>2016</v>
      </c>
      <c r="D48" s="54" t="s">
        <v>14</v>
      </c>
      <c r="E48" s="62" t="s">
        <v>13</v>
      </c>
      <c r="F48" s="63">
        <v>40909</v>
      </c>
      <c r="G48" s="54" t="s">
        <v>30</v>
      </c>
      <c r="H48" s="54">
        <v>44</v>
      </c>
      <c r="I48" s="53" t="s">
        <v>672</v>
      </c>
      <c r="J48" s="53" t="s">
        <v>29</v>
      </c>
      <c r="K48" s="54">
        <v>1</v>
      </c>
      <c r="L48" s="54"/>
      <c r="M48" s="54"/>
      <c r="N48" s="54"/>
      <c r="O48" s="54" t="s">
        <v>19</v>
      </c>
      <c r="P48" s="54" t="s">
        <v>9</v>
      </c>
      <c r="Q48" s="54" t="s">
        <v>28</v>
      </c>
      <c r="R48" s="54" t="s">
        <v>27</v>
      </c>
      <c r="S48" s="54" t="s">
        <v>8</v>
      </c>
      <c r="T48" s="54"/>
      <c r="U48" s="54" t="s">
        <v>26</v>
      </c>
      <c r="V48" s="54" t="s">
        <v>6</v>
      </c>
      <c r="W48" s="54" t="s">
        <v>5</v>
      </c>
      <c r="X48" s="54">
        <v>28</v>
      </c>
      <c r="Y48" s="54" t="s">
        <v>25</v>
      </c>
      <c r="Z48" s="54">
        <v>29</v>
      </c>
      <c r="AA48" s="107">
        <v>7.5</v>
      </c>
      <c r="AB48" s="57">
        <v>29</v>
      </c>
      <c r="AC48" s="57" t="s">
        <v>24</v>
      </c>
      <c r="AD48" s="54">
        <v>187</v>
      </c>
      <c r="AE48" s="54" t="s">
        <v>23</v>
      </c>
      <c r="AF48" s="54">
        <v>20</v>
      </c>
      <c r="AG48" s="107">
        <v>10</v>
      </c>
      <c r="AH48" s="54">
        <v>20</v>
      </c>
      <c r="AI48" s="64" t="s">
        <v>22</v>
      </c>
      <c r="AL48" s="13"/>
      <c r="AM48" s="13"/>
      <c r="AN48" s="13"/>
      <c r="AO48" s="13"/>
      <c r="AP48" s="13"/>
      <c r="AQ48" s="13"/>
      <c r="AR48" s="13"/>
      <c r="AS48" s="13"/>
      <c r="AT48" s="13"/>
      <c r="BD48" s="21"/>
      <c r="BE48" s="21"/>
      <c r="BF48" s="21"/>
      <c r="BG48" s="21"/>
      <c r="BH48" s="21"/>
    </row>
    <row r="49" spans="1:69" x14ac:dyDescent="0.25">
      <c r="A49" s="59">
        <v>3498</v>
      </c>
      <c r="B49" s="49" t="s">
        <v>663</v>
      </c>
      <c r="C49" s="49">
        <v>2016</v>
      </c>
      <c r="D49" s="49" t="s">
        <v>14</v>
      </c>
      <c r="E49" s="51" t="s">
        <v>13</v>
      </c>
      <c r="F49" s="52">
        <v>39448</v>
      </c>
      <c r="G49" s="49" t="s">
        <v>20</v>
      </c>
      <c r="H49" s="49">
        <v>90</v>
      </c>
      <c r="I49" s="53" t="s">
        <v>672</v>
      </c>
      <c r="J49" s="53" t="s">
        <v>385</v>
      </c>
      <c r="K49" s="53">
        <v>2</v>
      </c>
      <c r="L49" s="49"/>
      <c r="M49" s="49"/>
      <c r="N49" s="49"/>
      <c r="O49" s="49" t="s">
        <v>19</v>
      </c>
      <c r="P49" s="54" t="s">
        <v>327</v>
      </c>
      <c r="Q49" s="54" t="s">
        <v>6</v>
      </c>
      <c r="R49" s="54" t="s">
        <v>6</v>
      </c>
      <c r="S49" s="54" t="s">
        <v>8</v>
      </c>
      <c r="T49" s="49"/>
      <c r="U49" s="49" t="s">
        <v>18</v>
      </c>
      <c r="V49" s="49" t="s">
        <v>6</v>
      </c>
      <c r="W49" s="49" t="s">
        <v>5</v>
      </c>
      <c r="X49" s="49">
        <v>102</v>
      </c>
      <c r="Y49" s="54" t="s">
        <v>17</v>
      </c>
      <c r="Z49" s="54">
        <v>83.26</v>
      </c>
      <c r="AA49" s="107">
        <v>47.7</v>
      </c>
      <c r="AB49" s="57">
        <v>83.26</v>
      </c>
      <c r="AC49" s="57" t="s">
        <v>308</v>
      </c>
      <c r="AD49" s="49">
        <v>102</v>
      </c>
      <c r="AE49" s="49" t="s">
        <v>16</v>
      </c>
      <c r="AF49" s="54">
        <v>47.09</v>
      </c>
      <c r="AG49" s="107">
        <v>25.7</v>
      </c>
      <c r="AH49" s="57">
        <v>47.09</v>
      </c>
      <c r="AI49" s="58" t="s">
        <v>315</v>
      </c>
      <c r="AJ49" s="20"/>
      <c r="AK49" s="20"/>
      <c r="AL49" s="13"/>
      <c r="AM49" s="13"/>
      <c r="AN49" s="13"/>
      <c r="AO49" s="13"/>
      <c r="AP49" s="13"/>
      <c r="AQ49" s="13"/>
      <c r="AR49" s="13"/>
      <c r="AS49" s="13"/>
      <c r="AT49" s="13"/>
      <c r="AU49" s="20"/>
      <c r="AV49" s="20"/>
      <c r="AW49" s="20"/>
      <c r="AX49" s="20"/>
      <c r="AY49" s="20"/>
      <c r="AZ49" s="20"/>
      <c r="BA49" s="20"/>
      <c r="BB49" s="20"/>
      <c r="BC49" s="20"/>
      <c r="BD49" s="21"/>
      <c r="BE49" s="21"/>
      <c r="BF49" s="21"/>
      <c r="BG49" s="21"/>
      <c r="BH49" s="21"/>
      <c r="BI49" s="20"/>
      <c r="BJ49" s="20"/>
      <c r="BK49" s="20"/>
      <c r="BL49" s="20"/>
      <c r="BM49" s="20"/>
      <c r="BN49" s="5"/>
      <c r="BO49" s="5"/>
      <c r="BP49" s="5"/>
      <c r="BQ49" s="5"/>
    </row>
    <row r="50" spans="1:69" x14ac:dyDescent="0.25">
      <c r="A50" s="59">
        <v>3499</v>
      </c>
      <c r="B50" s="50" t="s">
        <v>670</v>
      </c>
      <c r="C50" s="49">
        <v>2016</v>
      </c>
      <c r="D50" s="49" t="s">
        <v>14</v>
      </c>
      <c r="E50" s="51" t="s">
        <v>13</v>
      </c>
      <c r="F50" s="52">
        <v>42005</v>
      </c>
      <c r="G50" s="49" t="s">
        <v>12</v>
      </c>
      <c r="H50" s="49">
        <v>12</v>
      </c>
      <c r="I50" s="53" t="s">
        <v>672</v>
      </c>
      <c r="J50" s="53" t="s">
        <v>377</v>
      </c>
      <c r="K50" s="53">
        <v>12</v>
      </c>
      <c r="L50" s="49"/>
      <c r="M50" s="49"/>
      <c r="N50" s="49"/>
      <c r="O50" s="49" t="s">
        <v>11</v>
      </c>
      <c r="P50" s="54" t="s">
        <v>9</v>
      </c>
      <c r="Q50" s="54" t="s">
        <v>6</v>
      </c>
      <c r="R50" s="54" t="s">
        <v>6</v>
      </c>
      <c r="S50" s="54" t="s">
        <v>8</v>
      </c>
      <c r="T50" s="49"/>
      <c r="U50" s="49" t="s">
        <v>7</v>
      </c>
      <c r="V50" s="49" t="s">
        <v>6</v>
      </c>
      <c r="W50" s="49" t="s">
        <v>5</v>
      </c>
      <c r="X50" s="49">
        <v>30</v>
      </c>
      <c r="Y50" s="49" t="s">
        <v>4</v>
      </c>
      <c r="Z50" s="54">
        <v>52.7</v>
      </c>
      <c r="AA50" s="107">
        <v>25.7</v>
      </c>
      <c r="AB50" s="57">
        <v>52.7</v>
      </c>
      <c r="AC50" s="57" t="s">
        <v>309</v>
      </c>
      <c r="AD50" s="49">
        <v>41</v>
      </c>
      <c r="AE50" s="49" t="s">
        <v>3</v>
      </c>
      <c r="AF50" s="54">
        <v>39.200000000000003</v>
      </c>
      <c r="AG50" s="107">
        <v>14.2</v>
      </c>
      <c r="AH50" s="57">
        <v>39.200000000000003</v>
      </c>
      <c r="AI50" s="58" t="s">
        <v>316</v>
      </c>
      <c r="AJ50" s="20"/>
      <c r="AK50" s="20"/>
      <c r="AL50" s="13"/>
      <c r="AM50" s="13"/>
      <c r="AN50" s="13"/>
      <c r="AO50" s="13"/>
      <c r="AP50" s="13"/>
      <c r="AQ50" s="13"/>
      <c r="AR50" s="13"/>
      <c r="AS50" s="13"/>
      <c r="AT50" s="13"/>
      <c r="AU50" s="20"/>
      <c r="AV50" s="20"/>
      <c r="AW50" s="20"/>
      <c r="AX50" s="20"/>
      <c r="AY50" s="20"/>
      <c r="AZ50" s="20"/>
      <c r="BA50" s="20"/>
      <c r="BB50" s="20"/>
      <c r="BC50" s="20"/>
      <c r="BD50" s="21"/>
      <c r="BE50" s="21"/>
      <c r="BF50" s="21"/>
      <c r="BG50" s="21"/>
      <c r="BH50" s="21"/>
      <c r="BI50" s="20"/>
      <c r="BJ50" s="20"/>
      <c r="BK50" s="20"/>
      <c r="BL50" s="20"/>
      <c r="BM50" s="20"/>
      <c r="BN50" s="5"/>
      <c r="BO50" s="5"/>
      <c r="BP50" s="5"/>
      <c r="BQ50" s="5"/>
    </row>
    <row r="51" spans="1:69" x14ac:dyDescent="0.25">
      <c r="A51" s="59">
        <v>3509</v>
      </c>
      <c r="B51" s="49" t="s">
        <v>664</v>
      </c>
      <c r="C51" s="49">
        <v>2017</v>
      </c>
      <c r="D51" s="49" t="s">
        <v>338</v>
      </c>
      <c r="E51" s="51" t="s">
        <v>13</v>
      </c>
      <c r="F51" s="52">
        <v>41548</v>
      </c>
      <c r="G51" s="49" t="s">
        <v>340</v>
      </c>
      <c r="H51" s="49">
        <v>24</v>
      </c>
      <c r="I51" s="53" t="s">
        <v>672</v>
      </c>
      <c r="J51" s="50" t="s">
        <v>357</v>
      </c>
      <c r="K51" s="49">
        <v>13</v>
      </c>
      <c r="L51" s="50" t="s">
        <v>546</v>
      </c>
      <c r="M51" s="49">
        <v>3</v>
      </c>
      <c r="N51" s="50" t="s">
        <v>545</v>
      </c>
      <c r="O51" s="49" t="s">
        <v>11</v>
      </c>
      <c r="P51" s="54" t="s">
        <v>9</v>
      </c>
      <c r="Q51" s="54" t="s">
        <v>6</v>
      </c>
      <c r="R51" s="54" t="s">
        <v>6</v>
      </c>
      <c r="S51" s="54" t="s">
        <v>39</v>
      </c>
      <c r="T51" s="49">
        <v>2</v>
      </c>
      <c r="U51" s="49" t="s">
        <v>175</v>
      </c>
      <c r="V51" s="49" t="s">
        <v>6</v>
      </c>
      <c r="W51" s="49" t="s">
        <v>341</v>
      </c>
      <c r="X51" s="54">
        <v>39</v>
      </c>
      <c r="Y51" s="54" t="s">
        <v>342</v>
      </c>
      <c r="Z51" s="55">
        <v>77.84</v>
      </c>
      <c r="AA51" s="104">
        <v>30.97</v>
      </c>
      <c r="AB51" s="67">
        <v>77.84</v>
      </c>
      <c r="AC51" s="68" t="s">
        <v>564</v>
      </c>
      <c r="AD51" s="54">
        <v>62</v>
      </c>
      <c r="AE51" s="54" t="s">
        <v>343</v>
      </c>
      <c r="AF51" s="55">
        <v>71.319999999999993</v>
      </c>
      <c r="AG51" s="104">
        <v>31.82</v>
      </c>
      <c r="AH51" s="67">
        <v>71.319999999999993</v>
      </c>
      <c r="AI51" s="69" t="s">
        <v>565</v>
      </c>
      <c r="AJ51" s="20"/>
      <c r="AK51" s="20"/>
      <c r="AL51" s="13"/>
      <c r="AM51" s="13"/>
      <c r="AN51" s="13"/>
      <c r="AO51" s="13"/>
      <c r="AP51" s="13"/>
      <c r="AQ51" s="13"/>
      <c r="AR51" s="13"/>
      <c r="AS51" s="13"/>
      <c r="AT51" s="13"/>
      <c r="AU51" s="20"/>
      <c r="AV51" s="20"/>
      <c r="AW51" s="20"/>
      <c r="AX51" s="20"/>
      <c r="AY51" s="20"/>
      <c r="AZ51" s="20"/>
      <c r="BA51" s="20"/>
      <c r="BB51" s="20"/>
      <c r="BC51" s="20"/>
      <c r="BD51" s="21"/>
      <c r="BE51" s="21"/>
      <c r="BF51" s="21"/>
      <c r="BG51" s="21"/>
      <c r="BH51" s="21"/>
      <c r="BI51" s="20"/>
      <c r="BJ51" s="20"/>
      <c r="BK51" s="20"/>
      <c r="BL51" s="20"/>
      <c r="BM51" s="20"/>
      <c r="BN51" s="5"/>
      <c r="BO51" s="5"/>
      <c r="BP51" s="5"/>
      <c r="BQ51" s="5"/>
    </row>
    <row r="52" spans="1:69" x14ac:dyDescent="0.25">
      <c r="A52" s="59">
        <v>3516</v>
      </c>
      <c r="B52" s="49" t="s">
        <v>665</v>
      </c>
      <c r="C52" s="49">
        <v>2017</v>
      </c>
      <c r="D52" s="49" t="s">
        <v>339</v>
      </c>
      <c r="E52" s="51" t="s">
        <v>13</v>
      </c>
      <c r="F52" s="52">
        <v>41061</v>
      </c>
      <c r="G52" s="49" t="s">
        <v>344</v>
      </c>
      <c r="H52" s="49">
        <v>12</v>
      </c>
      <c r="I52" s="53" t="s">
        <v>672</v>
      </c>
      <c r="J52" s="50" t="s">
        <v>357</v>
      </c>
      <c r="K52" s="49">
        <v>13</v>
      </c>
      <c r="L52" s="50" t="s">
        <v>544</v>
      </c>
      <c r="M52" s="49">
        <v>3</v>
      </c>
      <c r="N52" s="49"/>
      <c r="O52" s="49" t="s">
        <v>11</v>
      </c>
      <c r="P52" s="49" t="s">
        <v>9</v>
      </c>
      <c r="Q52" s="49" t="s">
        <v>6</v>
      </c>
      <c r="R52" s="49" t="s">
        <v>27</v>
      </c>
      <c r="S52" s="49" t="s">
        <v>8</v>
      </c>
      <c r="T52" s="49"/>
      <c r="U52" s="49" t="s">
        <v>18</v>
      </c>
      <c r="V52" s="49" t="s">
        <v>6</v>
      </c>
      <c r="W52" s="49" t="s">
        <v>341</v>
      </c>
      <c r="X52" s="49">
        <v>94</v>
      </c>
      <c r="Y52" s="49" t="s">
        <v>37</v>
      </c>
      <c r="Z52" s="70">
        <v>53</v>
      </c>
      <c r="AA52" s="108">
        <f>(13+18)/2/1.35</f>
        <v>11.481481481481481</v>
      </c>
      <c r="AB52" s="55">
        <v>53</v>
      </c>
      <c r="AC52" s="55" t="s">
        <v>350</v>
      </c>
      <c r="AD52" s="49">
        <v>213</v>
      </c>
      <c r="AE52" s="49" t="s">
        <v>37</v>
      </c>
      <c r="AF52" s="70">
        <v>45</v>
      </c>
      <c r="AG52" s="108">
        <f>(11+17)/2/1.35</f>
        <v>10.37037037037037</v>
      </c>
      <c r="AH52" s="55">
        <v>45</v>
      </c>
      <c r="AI52" s="60" t="s">
        <v>351</v>
      </c>
      <c r="AJ52" s="13"/>
      <c r="AK52" s="20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20"/>
      <c r="AX52" s="20"/>
      <c r="AY52" s="20"/>
      <c r="AZ52" s="20"/>
      <c r="BA52" s="20"/>
      <c r="BB52" s="20"/>
      <c r="BC52" s="20"/>
      <c r="BD52" s="21"/>
      <c r="BE52" s="21"/>
      <c r="BF52" s="21"/>
      <c r="BG52" s="21"/>
      <c r="BH52" s="21"/>
      <c r="BI52" s="20"/>
      <c r="BJ52" s="20"/>
      <c r="BK52" s="20"/>
      <c r="BL52" s="20"/>
      <c r="BM52" s="20"/>
      <c r="BN52" s="5"/>
      <c r="BO52" s="5"/>
      <c r="BP52" s="5"/>
      <c r="BQ52" s="5"/>
    </row>
    <row r="53" spans="1:69" x14ac:dyDescent="0.25">
      <c r="A53" s="59">
        <v>3516</v>
      </c>
      <c r="B53" s="49" t="s">
        <v>665</v>
      </c>
      <c r="C53" s="49">
        <v>2017</v>
      </c>
      <c r="D53" s="49" t="s">
        <v>339</v>
      </c>
      <c r="E53" s="51" t="s">
        <v>13</v>
      </c>
      <c r="F53" s="52">
        <v>41061</v>
      </c>
      <c r="G53" s="49" t="s">
        <v>355</v>
      </c>
      <c r="H53" s="49">
        <v>1</v>
      </c>
      <c r="I53" s="53" t="s">
        <v>672</v>
      </c>
      <c r="J53" s="50" t="s">
        <v>542</v>
      </c>
      <c r="K53" s="49">
        <v>5</v>
      </c>
      <c r="L53" s="49"/>
      <c r="M53" s="49"/>
      <c r="N53" s="49"/>
      <c r="O53" s="49" t="s">
        <v>11</v>
      </c>
      <c r="P53" s="49" t="s">
        <v>9</v>
      </c>
      <c r="Q53" s="49" t="s">
        <v>6</v>
      </c>
      <c r="R53" s="49" t="s">
        <v>27</v>
      </c>
      <c r="S53" s="49" t="s">
        <v>8</v>
      </c>
      <c r="T53" s="49"/>
      <c r="U53" s="49" t="s">
        <v>18</v>
      </c>
      <c r="V53" s="49" t="s">
        <v>6</v>
      </c>
      <c r="W53" s="49" t="s">
        <v>5</v>
      </c>
      <c r="X53" s="49">
        <v>213</v>
      </c>
      <c r="Y53" s="49" t="s">
        <v>37</v>
      </c>
      <c r="Z53" s="70">
        <v>45</v>
      </c>
      <c r="AA53" s="108">
        <f>(11+17)/2/1.35</f>
        <v>10.37037037037037</v>
      </c>
      <c r="AB53" s="55">
        <v>45</v>
      </c>
      <c r="AC53" s="55" t="s">
        <v>351</v>
      </c>
      <c r="AD53" s="49">
        <v>43</v>
      </c>
      <c r="AE53" s="49" t="s">
        <v>37</v>
      </c>
      <c r="AF53" s="70">
        <v>35</v>
      </c>
      <c r="AG53" s="108">
        <f>(8+17)/2/1.35</f>
        <v>9.2592592592592595</v>
      </c>
      <c r="AH53" s="55">
        <v>35</v>
      </c>
      <c r="AI53" s="60" t="s">
        <v>352</v>
      </c>
      <c r="AJ53" s="13"/>
      <c r="AK53" s="20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20"/>
      <c r="AX53" s="20"/>
      <c r="AY53" s="20"/>
      <c r="AZ53" s="20"/>
      <c r="BA53" s="20"/>
      <c r="BB53" s="20"/>
      <c r="BC53" s="20"/>
      <c r="BD53" s="21"/>
      <c r="BE53" s="21"/>
      <c r="BF53" s="21"/>
      <c r="BG53" s="21"/>
      <c r="BH53" s="21"/>
      <c r="BI53" s="20"/>
      <c r="BJ53" s="20"/>
      <c r="BK53" s="20"/>
      <c r="BL53" s="20"/>
      <c r="BM53" s="20"/>
      <c r="BN53" s="5"/>
      <c r="BO53" s="5"/>
      <c r="BP53" s="5"/>
      <c r="BQ53" s="5"/>
    </row>
    <row r="54" spans="1:69" x14ac:dyDescent="0.25">
      <c r="A54" s="59">
        <v>3527</v>
      </c>
      <c r="B54" s="49" t="s">
        <v>261</v>
      </c>
      <c r="C54" s="49">
        <v>2016</v>
      </c>
      <c r="D54" s="49" t="s">
        <v>91</v>
      </c>
      <c r="E54" s="51" t="s">
        <v>13</v>
      </c>
      <c r="F54" s="52">
        <v>40909</v>
      </c>
      <c r="G54" s="49" t="s">
        <v>345</v>
      </c>
      <c r="H54" s="49">
        <v>42</v>
      </c>
      <c r="I54" s="53" t="s">
        <v>672</v>
      </c>
      <c r="J54" s="50" t="s">
        <v>357</v>
      </c>
      <c r="K54" s="49">
        <v>13</v>
      </c>
      <c r="L54" s="50" t="s">
        <v>543</v>
      </c>
      <c r="M54" s="49">
        <v>8</v>
      </c>
      <c r="N54" s="50" t="s">
        <v>541</v>
      </c>
      <c r="O54" s="49" t="s">
        <v>11</v>
      </c>
      <c r="P54" s="49" t="s">
        <v>9</v>
      </c>
      <c r="Q54" s="49" t="s">
        <v>6</v>
      </c>
      <c r="R54" s="49" t="s">
        <v>27</v>
      </c>
      <c r="S54" s="49" t="s">
        <v>8</v>
      </c>
      <c r="T54" s="49"/>
      <c r="U54" s="49" t="s">
        <v>18</v>
      </c>
      <c r="V54" s="49" t="s">
        <v>6</v>
      </c>
      <c r="W54" s="49" t="s">
        <v>38</v>
      </c>
      <c r="X54" s="49">
        <v>48</v>
      </c>
      <c r="Y54" s="49" t="s">
        <v>346</v>
      </c>
      <c r="Z54" s="70">
        <v>75</v>
      </c>
      <c r="AA54" s="108">
        <f>(15+19)/2/1.35</f>
        <v>12.592592592592592</v>
      </c>
      <c r="AB54" s="49">
        <v>75</v>
      </c>
      <c r="AC54" s="49" t="s">
        <v>348</v>
      </c>
      <c r="AD54" s="49">
        <v>58</v>
      </c>
      <c r="AE54" s="71" t="s">
        <v>347</v>
      </c>
      <c r="AF54" s="70">
        <v>46</v>
      </c>
      <c r="AG54" s="108">
        <f>(13+13)/2/1.35</f>
        <v>9.6296296296296298</v>
      </c>
      <c r="AH54" s="49">
        <v>46</v>
      </c>
      <c r="AI54" s="56" t="s">
        <v>349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1"/>
      <c r="BE54" s="21"/>
      <c r="BF54" s="21"/>
      <c r="BG54" s="21"/>
      <c r="BH54" s="21"/>
      <c r="BI54" s="20"/>
      <c r="BJ54" s="20"/>
      <c r="BK54" s="20"/>
      <c r="BL54" s="20"/>
      <c r="BM54" s="20"/>
      <c r="BN54" s="5"/>
      <c r="BO54" s="5"/>
      <c r="BP54" s="5"/>
      <c r="BQ54" s="5"/>
    </row>
    <row r="55" spans="1:69" x14ac:dyDescent="0.25">
      <c r="A55" s="59">
        <v>92</v>
      </c>
      <c r="B55" s="49" t="s">
        <v>361</v>
      </c>
      <c r="C55" s="49">
        <v>2016</v>
      </c>
      <c r="D55" s="49" t="s">
        <v>62</v>
      </c>
      <c r="E55" s="51" t="s">
        <v>13</v>
      </c>
      <c r="F55" s="52">
        <v>41671</v>
      </c>
      <c r="G55" s="49" t="s">
        <v>380</v>
      </c>
      <c r="H55" s="49">
        <v>12</v>
      </c>
      <c r="I55" s="53" t="s">
        <v>672</v>
      </c>
      <c r="J55" s="49" t="s">
        <v>29</v>
      </c>
      <c r="K55" s="49">
        <v>1</v>
      </c>
      <c r="L55" s="49"/>
      <c r="M55" s="49"/>
      <c r="N55" s="49"/>
      <c r="O55" s="54" t="s">
        <v>19</v>
      </c>
      <c r="P55" s="54" t="s">
        <v>41</v>
      </c>
      <c r="Q55" s="54" t="s">
        <v>28</v>
      </c>
      <c r="R55" s="54" t="s">
        <v>27</v>
      </c>
      <c r="S55" s="54" t="s">
        <v>8</v>
      </c>
      <c r="T55" s="54"/>
      <c r="U55" s="54" t="s">
        <v>34</v>
      </c>
      <c r="V55" s="54" t="s">
        <v>6</v>
      </c>
      <c r="W55" s="54" t="s">
        <v>5</v>
      </c>
      <c r="X55" s="49">
        <v>41</v>
      </c>
      <c r="Y55" s="49" t="s">
        <v>381</v>
      </c>
      <c r="Z55" s="70">
        <v>62</v>
      </c>
      <c r="AA55" s="108">
        <f>(13+15)/2/1.35</f>
        <v>10.37037037037037</v>
      </c>
      <c r="AB55" s="49">
        <v>62</v>
      </c>
      <c r="AC55" s="49" t="s">
        <v>383</v>
      </c>
      <c r="AD55" s="49">
        <v>52</v>
      </c>
      <c r="AE55" s="49" t="s">
        <v>382</v>
      </c>
      <c r="AF55" s="70">
        <v>25</v>
      </c>
      <c r="AG55" s="108">
        <f>(7+11)/2/1.35</f>
        <v>6.6666666666666661</v>
      </c>
      <c r="AH55" s="49">
        <v>25</v>
      </c>
      <c r="AI55" s="56" t="s">
        <v>384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1"/>
      <c r="BE55" s="21"/>
      <c r="BF55" s="21"/>
      <c r="BG55" s="21"/>
      <c r="BH55" s="21"/>
      <c r="BI55" s="20"/>
      <c r="BJ55" s="20"/>
      <c r="BK55" s="20"/>
      <c r="BL55" s="20"/>
      <c r="BM55" s="20"/>
      <c r="BN55" s="5"/>
      <c r="BO55" s="5"/>
      <c r="BP55" s="5"/>
      <c r="BQ55" s="5"/>
    </row>
    <row r="56" spans="1:69" x14ac:dyDescent="0.25">
      <c r="A56" s="59">
        <v>100</v>
      </c>
      <c r="B56" s="49" t="s">
        <v>363</v>
      </c>
      <c r="C56" s="49">
        <v>2016</v>
      </c>
      <c r="D56" s="49" t="s">
        <v>386</v>
      </c>
      <c r="E56" s="51" t="s">
        <v>13</v>
      </c>
      <c r="F56" s="52">
        <v>40909</v>
      </c>
      <c r="G56" s="49" t="s">
        <v>233</v>
      </c>
      <c r="H56" s="49">
        <v>24</v>
      </c>
      <c r="I56" s="53" t="s">
        <v>672</v>
      </c>
      <c r="J56" s="49" t="s">
        <v>357</v>
      </c>
      <c r="K56" s="49">
        <v>13</v>
      </c>
      <c r="L56" s="49" t="s">
        <v>387</v>
      </c>
      <c r="M56" s="49">
        <v>3</v>
      </c>
      <c r="N56" s="49" t="s">
        <v>389</v>
      </c>
      <c r="O56" s="49" t="s">
        <v>19</v>
      </c>
      <c r="P56" s="49" t="s">
        <v>41</v>
      </c>
      <c r="Q56" s="49" t="s">
        <v>6</v>
      </c>
      <c r="R56" s="49" t="s">
        <v>6</v>
      </c>
      <c r="S56" s="49" t="s">
        <v>8</v>
      </c>
      <c r="T56" s="49"/>
      <c r="U56" s="49" t="s">
        <v>93</v>
      </c>
      <c r="V56" s="49" t="s">
        <v>6</v>
      </c>
      <c r="W56" s="49" t="s">
        <v>38</v>
      </c>
      <c r="X56" s="49">
        <v>31</v>
      </c>
      <c r="Y56" s="50" t="s">
        <v>37</v>
      </c>
      <c r="Z56" s="70">
        <v>54</v>
      </c>
      <c r="AA56" s="108">
        <f>(20+77)/2/1.35</f>
        <v>35.925925925925924</v>
      </c>
      <c r="AB56" s="49">
        <v>54</v>
      </c>
      <c r="AC56" s="49" t="s">
        <v>390</v>
      </c>
      <c r="AD56" s="49">
        <v>33</v>
      </c>
      <c r="AE56" s="53" t="s">
        <v>37</v>
      </c>
      <c r="AF56" s="70">
        <v>20</v>
      </c>
      <c r="AG56" s="108">
        <f>(12+40)/2/1.35</f>
        <v>19.25925925925926</v>
      </c>
      <c r="AH56" s="49">
        <v>20</v>
      </c>
      <c r="AI56" s="56" t="s">
        <v>391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1"/>
      <c r="BE56" s="21"/>
      <c r="BF56" s="21"/>
      <c r="BG56" s="21"/>
      <c r="BH56" s="21"/>
      <c r="BI56" s="20"/>
      <c r="BJ56" s="20"/>
      <c r="BK56" s="20"/>
      <c r="BL56" s="20"/>
      <c r="BM56" s="20"/>
      <c r="BN56" s="5"/>
      <c r="BO56" s="5"/>
      <c r="BP56" s="5"/>
      <c r="BQ56" s="5"/>
    </row>
    <row r="57" spans="1:69" x14ac:dyDescent="0.25">
      <c r="A57" s="59">
        <v>87</v>
      </c>
      <c r="B57" s="50" t="s">
        <v>211</v>
      </c>
      <c r="C57" s="49">
        <v>2016</v>
      </c>
      <c r="D57" s="49" t="s">
        <v>260</v>
      </c>
      <c r="E57" s="51" t="s">
        <v>13</v>
      </c>
      <c r="F57" s="52">
        <v>38838</v>
      </c>
      <c r="G57" s="49" t="s">
        <v>394</v>
      </c>
      <c r="H57" s="49">
        <f>26+12</f>
        <v>38</v>
      </c>
      <c r="I57" s="53" t="s">
        <v>672</v>
      </c>
      <c r="J57" s="49" t="s">
        <v>357</v>
      </c>
      <c r="K57" s="49">
        <v>13</v>
      </c>
      <c r="L57" s="49" t="s">
        <v>395</v>
      </c>
      <c r="M57" s="49">
        <v>3</v>
      </c>
      <c r="N57" s="49" t="s">
        <v>396</v>
      </c>
      <c r="O57" s="49" t="s">
        <v>19</v>
      </c>
      <c r="P57" s="49" t="s">
        <v>9</v>
      </c>
      <c r="Q57" s="49" t="s">
        <v>6</v>
      </c>
      <c r="R57" s="49" t="s">
        <v>6</v>
      </c>
      <c r="S57" s="49" t="s">
        <v>39</v>
      </c>
      <c r="T57" s="49">
        <v>28</v>
      </c>
      <c r="U57" s="49" t="s">
        <v>138</v>
      </c>
      <c r="V57" s="49" t="s">
        <v>6</v>
      </c>
      <c r="W57" s="49" t="s">
        <v>38</v>
      </c>
      <c r="X57" s="50" t="s">
        <v>556</v>
      </c>
      <c r="Y57" s="50" t="s">
        <v>37</v>
      </c>
      <c r="Z57" s="49">
        <v>68.14</v>
      </c>
      <c r="AA57" s="105">
        <v>10.31</v>
      </c>
      <c r="AB57" s="50">
        <v>68.14</v>
      </c>
      <c r="AC57" s="50" t="s">
        <v>563</v>
      </c>
      <c r="AD57" s="50" t="s">
        <v>557</v>
      </c>
      <c r="AE57" s="53" t="s">
        <v>37</v>
      </c>
      <c r="AF57" s="49">
        <v>64.98</v>
      </c>
      <c r="AG57" s="105">
        <v>4.1900000000000004</v>
      </c>
      <c r="AH57" s="50">
        <v>64.98</v>
      </c>
      <c r="AI57" s="72" t="s">
        <v>566</v>
      </c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0"/>
      <c r="AZ57" s="20"/>
      <c r="BA57" s="20"/>
      <c r="BB57" s="20"/>
      <c r="BC57" s="20"/>
      <c r="BD57" s="21"/>
      <c r="BE57" s="21"/>
      <c r="BF57" s="21"/>
      <c r="BG57" s="21"/>
      <c r="BH57" s="21"/>
      <c r="BI57" s="20"/>
      <c r="BJ57" s="20"/>
      <c r="BK57" s="20"/>
      <c r="BL57" s="20"/>
      <c r="BM57" s="20"/>
      <c r="BN57" s="5"/>
      <c r="BO57" s="5"/>
      <c r="BP57" s="5"/>
      <c r="BQ57" s="5"/>
    </row>
    <row r="58" spans="1:69" x14ac:dyDescent="0.25">
      <c r="A58" s="59">
        <v>101</v>
      </c>
      <c r="B58" s="50" t="s">
        <v>211</v>
      </c>
      <c r="C58" s="49">
        <v>2016</v>
      </c>
      <c r="D58" s="49" t="s">
        <v>386</v>
      </c>
      <c r="E58" s="51" t="s">
        <v>13</v>
      </c>
      <c r="F58" s="52">
        <v>41153</v>
      </c>
      <c r="G58" s="49" t="s">
        <v>397</v>
      </c>
      <c r="H58" s="49">
        <v>27</v>
      </c>
      <c r="I58" s="53" t="s">
        <v>672</v>
      </c>
      <c r="J58" s="49" t="s">
        <v>29</v>
      </c>
      <c r="K58" s="49">
        <v>1</v>
      </c>
      <c r="L58" s="49"/>
      <c r="M58" s="49"/>
      <c r="N58" s="49"/>
      <c r="O58" s="49" t="s">
        <v>19</v>
      </c>
      <c r="P58" s="49" t="s">
        <v>9</v>
      </c>
      <c r="Q58" s="49" t="s">
        <v>6</v>
      </c>
      <c r="R58" s="49" t="s">
        <v>27</v>
      </c>
      <c r="S58" s="49" t="s">
        <v>8</v>
      </c>
      <c r="T58" s="49"/>
      <c r="U58" s="49" t="s">
        <v>138</v>
      </c>
      <c r="V58" s="49" t="s">
        <v>6</v>
      </c>
      <c r="W58" s="49" t="s">
        <v>5</v>
      </c>
      <c r="X58" s="49">
        <v>201</v>
      </c>
      <c r="Y58" s="49" t="s">
        <v>155</v>
      </c>
      <c r="Z58" s="70">
        <v>68</v>
      </c>
      <c r="AA58" s="108">
        <f>(14+18)/2/1.35</f>
        <v>11.851851851851851</v>
      </c>
      <c r="AB58" s="49">
        <v>68</v>
      </c>
      <c r="AC58" s="49" t="s">
        <v>400</v>
      </c>
      <c r="AD58" s="49">
        <v>727</v>
      </c>
      <c r="AE58" s="49" t="s">
        <v>398</v>
      </c>
      <c r="AF58" s="70">
        <v>63</v>
      </c>
      <c r="AG58" s="108">
        <f>(14+16)/2/1.35</f>
        <v>11.111111111111111</v>
      </c>
      <c r="AH58" s="49">
        <v>63</v>
      </c>
      <c r="AI58" s="56" t="s">
        <v>399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1"/>
      <c r="BE58" s="21"/>
      <c r="BF58" s="21"/>
      <c r="BG58" s="21"/>
      <c r="BH58" s="21"/>
      <c r="BI58" s="20"/>
      <c r="BJ58" s="20"/>
      <c r="BK58" s="20"/>
      <c r="BL58" s="20"/>
      <c r="BM58" s="20"/>
      <c r="BN58" s="5"/>
      <c r="BO58" s="5"/>
      <c r="BP58" s="5"/>
      <c r="BQ58" s="5"/>
    </row>
    <row r="59" spans="1:69" x14ac:dyDescent="0.25">
      <c r="A59" s="59">
        <v>102</v>
      </c>
      <c r="B59" s="49" t="s">
        <v>364</v>
      </c>
      <c r="C59" s="49">
        <v>2016</v>
      </c>
      <c r="D59" s="49" t="s">
        <v>260</v>
      </c>
      <c r="E59" s="51" t="s">
        <v>13</v>
      </c>
      <c r="F59" s="52">
        <v>40603</v>
      </c>
      <c r="G59" s="49" t="s">
        <v>401</v>
      </c>
      <c r="H59" s="49">
        <v>50</v>
      </c>
      <c r="I59" s="53" t="s">
        <v>673</v>
      </c>
      <c r="J59" s="49" t="s">
        <v>357</v>
      </c>
      <c r="K59" s="49">
        <v>13</v>
      </c>
      <c r="L59" s="49" t="s">
        <v>403</v>
      </c>
      <c r="M59" s="50">
        <v>3</v>
      </c>
      <c r="N59" s="49" t="s">
        <v>402</v>
      </c>
      <c r="O59" s="49" t="s">
        <v>19</v>
      </c>
      <c r="P59" s="49" t="s">
        <v>327</v>
      </c>
      <c r="Q59" s="49" t="s">
        <v>6</v>
      </c>
      <c r="R59" s="49" t="s">
        <v>6</v>
      </c>
      <c r="S59" s="49" t="s">
        <v>8</v>
      </c>
      <c r="T59" s="49"/>
      <c r="U59" s="49" t="s">
        <v>54</v>
      </c>
      <c r="V59" s="49" t="s">
        <v>6</v>
      </c>
      <c r="W59" s="49" t="s">
        <v>38</v>
      </c>
      <c r="X59" s="49">
        <v>202</v>
      </c>
      <c r="Y59" s="49" t="s">
        <v>404</v>
      </c>
      <c r="Z59" s="70">
        <v>116</v>
      </c>
      <c r="AA59" s="108">
        <f>(23+19)/2/1.35</f>
        <v>15.555555555555555</v>
      </c>
      <c r="AB59" s="49">
        <v>116</v>
      </c>
      <c r="AC59" s="49" t="s">
        <v>406</v>
      </c>
      <c r="AD59" s="49">
        <v>146</v>
      </c>
      <c r="AE59" s="49" t="s">
        <v>405</v>
      </c>
      <c r="AF59" s="70">
        <v>53</v>
      </c>
      <c r="AG59" s="108">
        <f>(10+33)/2/1.35</f>
        <v>15.925925925925926</v>
      </c>
      <c r="AH59" s="49">
        <v>53</v>
      </c>
      <c r="AI59" s="56" t="s">
        <v>407</v>
      </c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1"/>
      <c r="BE59" s="21"/>
      <c r="BF59" s="21"/>
      <c r="BG59" s="21"/>
      <c r="BH59" s="21"/>
      <c r="BI59" s="20"/>
      <c r="BJ59" s="20"/>
      <c r="BK59" s="20"/>
      <c r="BL59" s="20"/>
      <c r="BM59" s="20"/>
      <c r="BN59" s="5"/>
      <c r="BO59" s="5"/>
      <c r="BP59" s="5"/>
      <c r="BQ59" s="5"/>
    </row>
    <row r="60" spans="1:69" x14ac:dyDescent="0.25">
      <c r="A60" s="59" t="s">
        <v>424</v>
      </c>
      <c r="B60" s="49" t="s">
        <v>365</v>
      </c>
      <c r="C60" s="49">
        <v>2016</v>
      </c>
      <c r="D60" s="49" t="s">
        <v>408</v>
      </c>
      <c r="E60" s="51" t="s">
        <v>13</v>
      </c>
      <c r="F60" s="52">
        <v>41640</v>
      </c>
      <c r="G60" s="49" t="s">
        <v>411</v>
      </c>
      <c r="H60" s="49">
        <v>14</v>
      </c>
      <c r="I60" s="73" t="s">
        <v>672</v>
      </c>
      <c r="J60" s="49" t="s">
        <v>357</v>
      </c>
      <c r="K60" s="49">
        <v>13</v>
      </c>
      <c r="L60" s="49" t="s">
        <v>412</v>
      </c>
      <c r="M60" s="49">
        <v>3</v>
      </c>
      <c r="N60" s="49" t="s">
        <v>413</v>
      </c>
      <c r="O60" s="49" t="s">
        <v>11</v>
      </c>
      <c r="P60" s="49" t="s">
        <v>9</v>
      </c>
      <c r="Q60" s="49" t="s">
        <v>6</v>
      </c>
      <c r="R60" s="49" t="s">
        <v>27</v>
      </c>
      <c r="S60" s="49" t="s">
        <v>8</v>
      </c>
      <c r="T60" s="49"/>
      <c r="U60" s="49" t="s">
        <v>409</v>
      </c>
      <c r="V60" s="49" t="s">
        <v>6</v>
      </c>
      <c r="W60" s="49" t="s">
        <v>38</v>
      </c>
      <c r="X60" s="49">
        <v>19</v>
      </c>
      <c r="Y60" s="49" t="s">
        <v>416</v>
      </c>
      <c r="Z60" s="70">
        <v>83</v>
      </c>
      <c r="AA60" s="108">
        <f>(10+25)/2/1.35</f>
        <v>12.962962962962962</v>
      </c>
      <c r="AB60" s="49">
        <v>83</v>
      </c>
      <c r="AC60" s="49" t="s">
        <v>421</v>
      </c>
      <c r="AD60" s="49">
        <v>33</v>
      </c>
      <c r="AE60" s="49" t="s">
        <v>419</v>
      </c>
      <c r="AF60" s="70">
        <v>68</v>
      </c>
      <c r="AG60" s="108">
        <f>(9+11)/2/1.35</f>
        <v>7.4074074074074066</v>
      </c>
      <c r="AH60" s="49">
        <v>68</v>
      </c>
      <c r="AI60" s="56" t="s">
        <v>422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1"/>
      <c r="BE60" s="21"/>
      <c r="BF60" s="21"/>
      <c r="BG60" s="21"/>
      <c r="BH60" s="21"/>
      <c r="BI60" s="20"/>
      <c r="BJ60" s="20"/>
      <c r="BK60" s="20"/>
      <c r="BL60" s="20"/>
      <c r="BM60" s="20"/>
      <c r="BN60" s="5"/>
      <c r="BO60" s="5"/>
      <c r="BP60" s="5"/>
      <c r="BQ60" s="5"/>
    </row>
    <row r="61" spans="1:69" x14ac:dyDescent="0.25">
      <c r="A61" s="59" t="s">
        <v>425</v>
      </c>
      <c r="B61" s="49" t="s">
        <v>365</v>
      </c>
      <c r="C61" s="49">
        <v>2016</v>
      </c>
      <c r="D61" s="49" t="s">
        <v>408</v>
      </c>
      <c r="E61" s="51" t="s">
        <v>13</v>
      </c>
      <c r="F61" s="52">
        <v>41640</v>
      </c>
      <c r="G61" s="49" t="s">
        <v>410</v>
      </c>
      <c r="H61" s="49">
        <v>6</v>
      </c>
      <c r="I61" s="53" t="s">
        <v>672</v>
      </c>
      <c r="J61" s="49" t="s">
        <v>357</v>
      </c>
      <c r="K61" s="49">
        <v>13</v>
      </c>
      <c r="L61" s="49" t="s">
        <v>414</v>
      </c>
      <c r="M61" s="49">
        <v>3</v>
      </c>
      <c r="N61" s="49" t="s">
        <v>415</v>
      </c>
      <c r="O61" s="49" t="s">
        <v>11</v>
      </c>
      <c r="P61" s="49" t="s">
        <v>9</v>
      </c>
      <c r="Q61" s="49" t="s">
        <v>6</v>
      </c>
      <c r="R61" s="49" t="s">
        <v>27</v>
      </c>
      <c r="S61" s="49" t="s">
        <v>8</v>
      </c>
      <c r="T61" s="49"/>
      <c r="U61" s="49" t="s">
        <v>409</v>
      </c>
      <c r="V61" s="49" t="s">
        <v>6</v>
      </c>
      <c r="W61" s="49" t="s">
        <v>38</v>
      </c>
      <c r="X61" s="49">
        <v>33</v>
      </c>
      <c r="Y61" s="49" t="s">
        <v>419</v>
      </c>
      <c r="Z61" s="70">
        <v>68</v>
      </c>
      <c r="AA61" s="108">
        <f>(9+11)/2/1.35</f>
        <v>7.4074074074074066</v>
      </c>
      <c r="AB61" s="49">
        <v>68</v>
      </c>
      <c r="AC61" s="49" t="s">
        <v>422</v>
      </c>
      <c r="AD61" s="49">
        <v>21</v>
      </c>
      <c r="AE61" s="49" t="s">
        <v>420</v>
      </c>
      <c r="AF61" s="70">
        <v>54</v>
      </c>
      <c r="AG61" s="108">
        <f>(7+21)/2/1.35</f>
        <v>10.37037037037037</v>
      </c>
      <c r="AH61" s="49">
        <v>54</v>
      </c>
      <c r="AI61" s="56" t="s">
        <v>423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1"/>
      <c r="BE61" s="21"/>
      <c r="BF61" s="21"/>
      <c r="BG61" s="21"/>
      <c r="BH61" s="21"/>
      <c r="BI61" s="20"/>
      <c r="BJ61" s="20"/>
      <c r="BK61" s="20"/>
      <c r="BL61" s="20"/>
      <c r="BM61" s="20"/>
      <c r="BN61" s="5"/>
      <c r="BO61" s="5"/>
      <c r="BP61" s="5"/>
      <c r="BQ61" s="5"/>
    </row>
    <row r="62" spans="1:69" x14ac:dyDescent="0.25">
      <c r="A62" s="59">
        <v>123</v>
      </c>
      <c r="B62" s="49" t="s">
        <v>366</v>
      </c>
      <c r="C62" s="49">
        <v>2016</v>
      </c>
      <c r="D62" s="49" t="s">
        <v>426</v>
      </c>
      <c r="E62" s="51" t="s">
        <v>13</v>
      </c>
      <c r="F62" s="52">
        <v>40483</v>
      </c>
      <c r="G62" s="53" t="s">
        <v>558</v>
      </c>
      <c r="H62" s="54">
        <v>32</v>
      </c>
      <c r="I62" s="53" t="s">
        <v>673</v>
      </c>
      <c r="J62" s="49" t="s">
        <v>377</v>
      </c>
      <c r="K62" s="49">
        <v>12</v>
      </c>
      <c r="L62" s="49"/>
      <c r="M62" s="49"/>
      <c r="N62" s="49" t="s">
        <v>427</v>
      </c>
      <c r="O62" s="49" t="s">
        <v>19</v>
      </c>
      <c r="P62" s="49" t="s">
        <v>9</v>
      </c>
      <c r="Q62" s="49" t="s">
        <v>6</v>
      </c>
      <c r="R62" s="49" t="s">
        <v>6</v>
      </c>
      <c r="S62" s="49" t="s">
        <v>8</v>
      </c>
      <c r="T62" s="49"/>
      <c r="U62" s="49" t="s">
        <v>434</v>
      </c>
      <c r="V62" s="49" t="s">
        <v>6</v>
      </c>
      <c r="W62" s="49" t="s">
        <v>5</v>
      </c>
      <c r="X62" s="49">
        <v>71</v>
      </c>
      <c r="Y62" s="50" t="s">
        <v>37</v>
      </c>
      <c r="Z62" s="70">
        <v>45</v>
      </c>
      <c r="AA62" s="108">
        <f>(13.5+16)/2/1.35</f>
        <v>10.925925925925926</v>
      </c>
      <c r="AB62" s="49">
        <v>45</v>
      </c>
      <c r="AC62" s="49" t="s">
        <v>428</v>
      </c>
      <c r="AD62" s="49">
        <v>79</v>
      </c>
      <c r="AE62" s="49"/>
      <c r="AF62" s="70">
        <v>37</v>
      </c>
      <c r="AG62" s="108">
        <f>(11+22.5)/2/1.35</f>
        <v>12.407407407407407</v>
      </c>
      <c r="AH62" s="49">
        <v>37</v>
      </c>
      <c r="AI62" s="56" t="s">
        <v>429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1"/>
      <c r="BE62" s="21"/>
      <c r="BF62" s="21"/>
      <c r="BG62" s="21"/>
      <c r="BH62" s="21"/>
      <c r="BI62" s="20"/>
      <c r="BJ62" s="20"/>
      <c r="BK62" s="20"/>
      <c r="BL62" s="20"/>
      <c r="BM62" s="20"/>
      <c r="BN62" s="5"/>
      <c r="BO62" s="5"/>
      <c r="BP62" s="5"/>
      <c r="BQ62" s="5"/>
    </row>
    <row r="63" spans="1:69" x14ac:dyDescent="0.25">
      <c r="A63" s="59">
        <v>128</v>
      </c>
      <c r="B63" s="50" t="s">
        <v>671</v>
      </c>
      <c r="C63" s="49">
        <v>2016</v>
      </c>
      <c r="D63" s="49" t="s">
        <v>260</v>
      </c>
      <c r="E63" s="51" t="s">
        <v>13</v>
      </c>
      <c r="F63" s="52">
        <v>36526</v>
      </c>
      <c r="G63" s="49" t="s">
        <v>435</v>
      </c>
      <c r="H63" s="49">
        <v>138</v>
      </c>
      <c r="I63" s="53" t="s">
        <v>672</v>
      </c>
      <c r="J63" s="49" t="s">
        <v>357</v>
      </c>
      <c r="K63" s="49">
        <v>13</v>
      </c>
      <c r="L63" s="49" t="s">
        <v>436</v>
      </c>
      <c r="M63" s="49">
        <v>8</v>
      </c>
      <c r="N63" s="49"/>
      <c r="O63" s="49" t="s">
        <v>11</v>
      </c>
      <c r="P63" s="49" t="s">
        <v>41</v>
      </c>
      <c r="Q63" s="49" t="s">
        <v>28</v>
      </c>
      <c r="R63" s="49" t="s">
        <v>27</v>
      </c>
      <c r="S63" s="49" t="s">
        <v>8</v>
      </c>
      <c r="T63" s="49"/>
      <c r="U63" s="49" t="s">
        <v>204</v>
      </c>
      <c r="V63" s="49" t="s">
        <v>6</v>
      </c>
      <c r="W63" s="50" t="s">
        <v>38</v>
      </c>
      <c r="X63" s="49">
        <v>100</v>
      </c>
      <c r="Y63" s="49" t="s">
        <v>437</v>
      </c>
      <c r="Z63" s="70">
        <v>75</v>
      </c>
      <c r="AA63" s="108">
        <f>(15+30)/2/1.35</f>
        <v>16.666666666666664</v>
      </c>
      <c r="AB63" s="49">
        <v>75</v>
      </c>
      <c r="AC63" s="49" t="s">
        <v>439</v>
      </c>
      <c r="AD63" s="49">
        <v>373</v>
      </c>
      <c r="AE63" s="49" t="s">
        <v>438</v>
      </c>
      <c r="AF63" s="70">
        <v>28</v>
      </c>
      <c r="AG63" s="108">
        <f>(8+9)/2/1.35</f>
        <v>6.2962962962962958</v>
      </c>
      <c r="AH63" s="49">
        <v>28</v>
      </c>
      <c r="AI63" s="56" t="s">
        <v>440</v>
      </c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1"/>
      <c r="BE63" s="21"/>
      <c r="BF63" s="21"/>
      <c r="BG63" s="21"/>
      <c r="BH63" s="21"/>
      <c r="BI63" s="20"/>
      <c r="BJ63" s="20"/>
      <c r="BK63" s="20"/>
      <c r="BL63" s="20"/>
      <c r="BM63" s="20"/>
      <c r="BN63" s="5"/>
      <c r="BO63" s="5"/>
      <c r="BP63" s="5"/>
      <c r="BQ63" s="5"/>
    </row>
    <row r="64" spans="1:69" s="20" customFormat="1" x14ac:dyDescent="0.25">
      <c r="A64" s="59">
        <v>164</v>
      </c>
      <c r="B64" s="49" t="s">
        <v>367</v>
      </c>
      <c r="C64" s="49">
        <v>2016</v>
      </c>
      <c r="D64" s="53" t="s">
        <v>517</v>
      </c>
      <c r="E64" s="74" t="s">
        <v>13</v>
      </c>
      <c r="F64" s="63">
        <v>40909</v>
      </c>
      <c r="G64" s="53" t="s">
        <v>518</v>
      </c>
      <c r="H64" s="53">
        <v>23</v>
      </c>
      <c r="I64" s="53" t="s">
        <v>672</v>
      </c>
      <c r="J64" s="53" t="s">
        <v>385</v>
      </c>
      <c r="K64" s="53">
        <v>13</v>
      </c>
      <c r="L64" s="53" t="s">
        <v>519</v>
      </c>
      <c r="M64" s="53">
        <v>3</v>
      </c>
      <c r="N64" s="54"/>
      <c r="O64" s="53" t="s">
        <v>11</v>
      </c>
      <c r="P64" s="53" t="s">
        <v>9</v>
      </c>
      <c r="Q64" s="53" t="s">
        <v>28</v>
      </c>
      <c r="R64" s="53" t="s">
        <v>6</v>
      </c>
      <c r="S64" s="53" t="s">
        <v>8</v>
      </c>
      <c r="T64" s="54"/>
      <c r="U64" s="53" t="s">
        <v>34</v>
      </c>
      <c r="V64" s="53" t="s">
        <v>6</v>
      </c>
      <c r="W64" s="53" t="s">
        <v>5</v>
      </c>
      <c r="X64" s="53">
        <v>13</v>
      </c>
      <c r="Y64" s="53" t="s">
        <v>37</v>
      </c>
      <c r="Z64" s="54">
        <v>62.5</v>
      </c>
      <c r="AA64" s="107">
        <v>44.9</v>
      </c>
      <c r="AB64" s="70">
        <v>62.5</v>
      </c>
      <c r="AC64" s="68" t="s">
        <v>520</v>
      </c>
      <c r="AD64" s="53">
        <v>14</v>
      </c>
      <c r="AE64" s="53" t="s">
        <v>37</v>
      </c>
      <c r="AF64" s="54">
        <v>43.5</v>
      </c>
      <c r="AG64" s="107">
        <v>21.5</v>
      </c>
      <c r="AH64" s="70">
        <v>43.5</v>
      </c>
      <c r="AI64" s="69" t="s">
        <v>521</v>
      </c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BD64" s="21"/>
      <c r="BE64" s="21"/>
      <c r="BF64" s="21"/>
      <c r="BG64" s="21"/>
      <c r="BH64" s="21"/>
    </row>
    <row r="65" spans="1:69" x14ac:dyDescent="0.25">
      <c r="A65" s="59">
        <v>141</v>
      </c>
      <c r="B65" s="54" t="s">
        <v>368</v>
      </c>
      <c r="C65" s="54">
        <v>2017</v>
      </c>
      <c r="D65" s="49" t="s">
        <v>442</v>
      </c>
      <c r="E65" s="51" t="s">
        <v>13</v>
      </c>
      <c r="F65" s="52">
        <v>41275</v>
      </c>
      <c r="G65" s="49" t="s">
        <v>441</v>
      </c>
      <c r="H65" s="49">
        <v>36</v>
      </c>
      <c r="I65" s="53" t="s">
        <v>672</v>
      </c>
      <c r="J65" s="49" t="s">
        <v>357</v>
      </c>
      <c r="K65" s="49">
        <v>13</v>
      </c>
      <c r="L65" s="49" t="s">
        <v>443</v>
      </c>
      <c r="M65" s="49">
        <v>6</v>
      </c>
      <c r="N65" s="49"/>
      <c r="O65" s="49" t="s">
        <v>19</v>
      </c>
      <c r="P65" s="49" t="s">
        <v>41</v>
      </c>
      <c r="Q65" s="49" t="s">
        <v>6</v>
      </c>
      <c r="R65" s="49" t="s">
        <v>27</v>
      </c>
      <c r="S65" s="49" t="s">
        <v>8</v>
      </c>
      <c r="T65" s="49"/>
      <c r="U65" s="49" t="s">
        <v>444</v>
      </c>
      <c r="V65" s="49" t="s">
        <v>6</v>
      </c>
      <c r="W65" s="49" t="s">
        <v>38</v>
      </c>
      <c r="X65" s="55">
        <v>23</v>
      </c>
      <c r="Y65" s="75" t="s">
        <v>252</v>
      </c>
      <c r="Z65" s="70">
        <v>103</v>
      </c>
      <c r="AA65" s="108">
        <f>(25+17)/2/1.35</f>
        <v>15.555555555555555</v>
      </c>
      <c r="AB65" s="49">
        <v>103</v>
      </c>
      <c r="AC65" s="49" t="s">
        <v>445</v>
      </c>
      <c r="AD65" s="55">
        <v>48</v>
      </c>
      <c r="AE65" s="75" t="s">
        <v>552</v>
      </c>
      <c r="AF65" s="70">
        <v>56</v>
      </c>
      <c r="AG65" s="108">
        <f>(19+19)/2/1.35</f>
        <v>14.074074074074073</v>
      </c>
      <c r="AH65" s="49">
        <v>56</v>
      </c>
      <c r="AI65" s="56" t="s">
        <v>446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1"/>
      <c r="BE65" s="21"/>
      <c r="BF65" s="21"/>
      <c r="BG65" s="21"/>
      <c r="BH65" s="21"/>
      <c r="BI65" s="20"/>
      <c r="BJ65" s="20"/>
      <c r="BK65" s="20"/>
      <c r="BL65" s="20"/>
      <c r="BM65" s="20"/>
      <c r="BN65" s="5"/>
      <c r="BO65" s="5"/>
      <c r="BP65" s="5"/>
      <c r="BQ65" s="5"/>
    </row>
    <row r="66" spans="1:69" x14ac:dyDescent="0.25">
      <c r="A66" s="59">
        <v>150</v>
      </c>
      <c r="B66" s="49" t="s">
        <v>369</v>
      </c>
      <c r="C66" s="49">
        <v>2017</v>
      </c>
      <c r="D66" s="49" t="s">
        <v>449</v>
      </c>
      <c r="E66" s="51" t="s">
        <v>13</v>
      </c>
      <c r="F66" s="52">
        <v>41609</v>
      </c>
      <c r="G66" s="49" t="s">
        <v>450</v>
      </c>
      <c r="H66" s="49">
        <v>24</v>
      </c>
      <c r="I66" s="53" t="s">
        <v>48</v>
      </c>
      <c r="J66" s="49" t="s">
        <v>377</v>
      </c>
      <c r="K66" s="49">
        <v>12</v>
      </c>
      <c r="L66" s="49"/>
      <c r="M66" s="49"/>
      <c r="N66" s="49" t="s">
        <v>452</v>
      </c>
      <c r="O66" s="49" t="s">
        <v>11</v>
      </c>
      <c r="P66" s="49" t="s">
        <v>9</v>
      </c>
      <c r="Q66" s="49" t="s">
        <v>6</v>
      </c>
      <c r="R66" s="49" t="s">
        <v>6</v>
      </c>
      <c r="S66" s="49" t="s">
        <v>8</v>
      </c>
      <c r="T66" s="49"/>
      <c r="U66" s="49" t="s">
        <v>451</v>
      </c>
      <c r="V66" s="49" t="s">
        <v>6</v>
      </c>
      <c r="W66" s="49" t="s">
        <v>5</v>
      </c>
      <c r="X66" s="49">
        <v>70</v>
      </c>
      <c r="Y66" s="50" t="s">
        <v>37</v>
      </c>
      <c r="Z66" s="70">
        <v>22</v>
      </c>
      <c r="AA66" s="108">
        <f>(6.5+6.5)/2/1.35</f>
        <v>4.8148148148148149</v>
      </c>
      <c r="AB66" s="49">
        <v>22</v>
      </c>
      <c r="AC66" s="49" t="s">
        <v>453</v>
      </c>
      <c r="AD66" s="49">
        <v>30</v>
      </c>
      <c r="AE66" s="53" t="s">
        <v>37</v>
      </c>
      <c r="AF66" s="70">
        <v>32</v>
      </c>
      <c r="AG66" s="108">
        <f>(19.5+19.5)/2/1.35</f>
        <v>14.444444444444443</v>
      </c>
      <c r="AH66" s="49">
        <v>32</v>
      </c>
      <c r="AI66" s="56" t="s">
        <v>454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1"/>
      <c r="BE66" s="21"/>
      <c r="BF66" s="21"/>
      <c r="BG66" s="21"/>
      <c r="BH66" s="21"/>
      <c r="BI66" s="20"/>
      <c r="BJ66" s="23"/>
      <c r="BK66" s="20"/>
      <c r="BL66" s="20"/>
      <c r="BM66" s="20"/>
      <c r="BN66" s="5"/>
      <c r="BO66" s="5"/>
      <c r="BP66" s="5"/>
      <c r="BQ66" s="5"/>
    </row>
    <row r="67" spans="1:69" x14ac:dyDescent="0.25">
      <c r="A67" s="59">
        <v>151</v>
      </c>
      <c r="B67" s="49" t="s">
        <v>370</v>
      </c>
      <c r="C67" s="49">
        <v>2017</v>
      </c>
      <c r="D67" s="49" t="s">
        <v>466</v>
      </c>
      <c r="E67" s="51" t="s">
        <v>13</v>
      </c>
      <c r="F67" s="52">
        <v>42005</v>
      </c>
      <c r="G67" s="49" t="s">
        <v>471</v>
      </c>
      <c r="H67" s="49">
        <v>12</v>
      </c>
      <c r="I67" s="53" t="s">
        <v>672</v>
      </c>
      <c r="J67" s="49" t="s">
        <v>357</v>
      </c>
      <c r="K67" s="49">
        <v>13</v>
      </c>
      <c r="L67" s="49" t="s">
        <v>464</v>
      </c>
      <c r="M67" s="49">
        <v>2</v>
      </c>
      <c r="N67" s="49" t="s">
        <v>465</v>
      </c>
      <c r="O67" s="49" t="s">
        <v>11</v>
      </c>
      <c r="P67" s="49" t="s">
        <v>9</v>
      </c>
      <c r="Q67" s="49" t="s">
        <v>6</v>
      </c>
      <c r="R67" s="49" t="s">
        <v>6</v>
      </c>
      <c r="S67" s="49" t="s">
        <v>8</v>
      </c>
      <c r="T67" s="49"/>
      <c r="U67" s="49" t="s">
        <v>175</v>
      </c>
      <c r="V67" s="49" t="s">
        <v>6</v>
      </c>
      <c r="W67" s="49" t="s">
        <v>38</v>
      </c>
      <c r="X67" s="49">
        <v>62</v>
      </c>
      <c r="Y67" s="49" t="s">
        <v>467</v>
      </c>
      <c r="Z67" s="70">
        <v>82</v>
      </c>
      <c r="AA67" s="108">
        <f>(16+13)/2/1.35</f>
        <v>10.74074074074074</v>
      </c>
      <c r="AB67" s="49">
        <v>82</v>
      </c>
      <c r="AC67" s="49" t="s">
        <v>470</v>
      </c>
      <c r="AD67" s="49">
        <v>33</v>
      </c>
      <c r="AE67" s="49" t="s">
        <v>468</v>
      </c>
      <c r="AF67" s="70">
        <v>55</v>
      </c>
      <c r="AG67" s="108">
        <f>(6+11)/2/1.35</f>
        <v>6.2962962962962958</v>
      </c>
      <c r="AH67" s="49">
        <v>55</v>
      </c>
      <c r="AI67" s="56" t="s">
        <v>469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1"/>
      <c r="BE67" s="21"/>
      <c r="BF67" s="21"/>
      <c r="BG67" s="21"/>
      <c r="BH67" s="21"/>
      <c r="BI67" s="20"/>
      <c r="BJ67" s="20"/>
      <c r="BK67" s="20"/>
      <c r="BL67" s="20"/>
      <c r="BM67" s="20"/>
      <c r="BN67" s="5"/>
      <c r="BO67" s="5"/>
      <c r="BP67" s="5"/>
      <c r="BQ67" s="5"/>
    </row>
    <row r="68" spans="1:69" x14ac:dyDescent="0.25">
      <c r="A68" s="59">
        <v>152</v>
      </c>
      <c r="B68" s="49" t="s">
        <v>371</v>
      </c>
      <c r="C68" s="49">
        <v>2017</v>
      </c>
      <c r="D68" s="49" t="s">
        <v>14</v>
      </c>
      <c r="E68" s="51" t="s">
        <v>13</v>
      </c>
      <c r="F68" s="52">
        <v>40057</v>
      </c>
      <c r="G68" s="49" t="s">
        <v>472</v>
      </c>
      <c r="H68" s="49">
        <v>19</v>
      </c>
      <c r="I68" s="53" t="s">
        <v>672</v>
      </c>
      <c r="J68" s="49" t="s">
        <v>357</v>
      </c>
      <c r="K68" s="49">
        <v>13</v>
      </c>
      <c r="L68" s="49" t="s">
        <v>473</v>
      </c>
      <c r="M68" s="49">
        <v>2</v>
      </c>
      <c r="N68" s="49"/>
      <c r="O68" s="49" t="s">
        <v>19</v>
      </c>
      <c r="P68" s="49" t="s">
        <v>9</v>
      </c>
      <c r="Q68" s="49" t="s">
        <v>6</v>
      </c>
      <c r="R68" s="49" t="s">
        <v>6</v>
      </c>
      <c r="S68" s="49" t="s">
        <v>8</v>
      </c>
      <c r="T68" s="49"/>
      <c r="U68" s="49" t="s">
        <v>34</v>
      </c>
      <c r="V68" s="49" t="s">
        <v>6</v>
      </c>
      <c r="W68" s="49" t="s">
        <v>38</v>
      </c>
      <c r="X68" s="49">
        <v>23</v>
      </c>
      <c r="Y68" s="49" t="s">
        <v>474</v>
      </c>
      <c r="Z68" s="49">
        <v>66.7</v>
      </c>
      <c r="AA68" s="111">
        <v>18.8</v>
      </c>
      <c r="AB68" s="49">
        <v>61.5</v>
      </c>
      <c r="AC68" s="68" t="s">
        <v>560</v>
      </c>
      <c r="AD68" s="49">
        <v>30</v>
      </c>
      <c r="AE68" s="49" t="s">
        <v>475</v>
      </c>
      <c r="AF68" s="49">
        <v>68.599999999999994</v>
      </c>
      <c r="AG68" s="110">
        <v>31.2</v>
      </c>
      <c r="AH68" s="49">
        <v>58</v>
      </c>
      <c r="AI68" s="69" t="s">
        <v>77</v>
      </c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1"/>
      <c r="BE68" s="21"/>
      <c r="BF68" s="21"/>
      <c r="BG68" s="21"/>
      <c r="BH68" s="21"/>
      <c r="BI68" s="20"/>
      <c r="BJ68" s="20"/>
      <c r="BK68" s="20"/>
      <c r="BL68" s="20"/>
      <c r="BM68" s="20"/>
      <c r="BN68" s="5"/>
      <c r="BO68" s="5"/>
      <c r="BP68" s="5"/>
      <c r="BQ68" s="5"/>
    </row>
    <row r="69" spans="1:69" x14ac:dyDescent="0.25">
      <c r="A69" s="59">
        <v>154</v>
      </c>
      <c r="B69" s="50" t="s">
        <v>667</v>
      </c>
      <c r="C69" s="49">
        <v>2017</v>
      </c>
      <c r="D69" s="49" t="s">
        <v>14</v>
      </c>
      <c r="E69" s="51" t="s">
        <v>13</v>
      </c>
      <c r="F69" s="63">
        <v>41671</v>
      </c>
      <c r="G69" s="53" t="s">
        <v>559</v>
      </c>
      <c r="H69" s="54">
        <v>11</v>
      </c>
      <c r="I69" s="53" t="s">
        <v>672</v>
      </c>
      <c r="J69" s="49" t="s">
        <v>357</v>
      </c>
      <c r="K69" s="49">
        <v>13</v>
      </c>
      <c r="L69" s="49" t="s">
        <v>478</v>
      </c>
      <c r="M69" s="49">
        <v>2</v>
      </c>
      <c r="N69" s="49"/>
      <c r="O69" s="49" t="s">
        <v>11</v>
      </c>
      <c r="P69" s="49" t="s">
        <v>9</v>
      </c>
      <c r="Q69" s="49" t="s">
        <v>6</v>
      </c>
      <c r="R69" s="49" t="s">
        <v>27</v>
      </c>
      <c r="S69" s="49" t="s">
        <v>8</v>
      </c>
      <c r="T69" s="49"/>
      <c r="U69" s="49" t="s">
        <v>186</v>
      </c>
      <c r="V69" s="49" t="s">
        <v>6</v>
      </c>
      <c r="W69" s="49" t="s">
        <v>38</v>
      </c>
      <c r="X69" s="55">
        <v>239</v>
      </c>
      <c r="Y69" s="55" t="s">
        <v>433</v>
      </c>
      <c r="Z69" s="70">
        <v>52</v>
      </c>
      <c r="AA69" s="108">
        <f>(9+18)/2/1.35</f>
        <v>10</v>
      </c>
      <c r="AB69" s="49">
        <v>52</v>
      </c>
      <c r="AC69" s="49" t="s">
        <v>483</v>
      </c>
      <c r="AD69" s="49">
        <v>231</v>
      </c>
      <c r="AE69" s="49" t="s">
        <v>480</v>
      </c>
      <c r="AF69" s="70">
        <v>40</v>
      </c>
      <c r="AG69" s="108">
        <f>(8+11)/2/1.35</f>
        <v>7.0370370370370363</v>
      </c>
      <c r="AH69" s="49">
        <v>40</v>
      </c>
      <c r="AI69" s="56" t="s">
        <v>481</v>
      </c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1"/>
      <c r="BE69" s="21"/>
      <c r="BF69" s="21"/>
      <c r="BG69" s="21"/>
      <c r="BH69" s="21"/>
      <c r="BI69" s="20"/>
      <c r="BJ69" s="20"/>
      <c r="BK69" s="20"/>
      <c r="BL69" s="20"/>
      <c r="BM69" s="20"/>
      <c r="BN69" s="5"/>
      <c r="BO69" s="5"/>
      <c r="BP69" s="5"/>
      <c r="BQ69" s="5"/>
    </row>
    <row r="70" spans="1:69" x14ac:dyDescent="0.25">
      <c r="A70" s="59">
        <v>156</v>
      </c>
      <c r="B70" s="49" t="s">
        <v>372</v>
      </c>
      <c r="C70" s="49">
        <v>2017</v>
      </c>
      <c r="D70" s="49" t="s">
        <v>482</v>
      </c>
      <c r="E70" s="51" t="s">
        <v>13</v>
      </c>
      <c r="F70" s="52">
        <v>42005</v>
      </c>
      <c r="G70" s="50" t="s">
        <v>527</v>
      </c>
      <c r="H70" s="49">
        <v>32</v>
      </c>
      <c r="I70" s="53" t="s">
        <v>672</v>
      </c>
      <c r="J70" s="49" t="s">
        <v>357</v>
      </c>
      <c r="K70" s="49">
        <v>13</v>
      </c>
      <c r="L70" s="54" t="s">
        <v>484</v>
      </c>
      <c r="M70" s="49">
        <v>3</v>
      </c>
      <c r="N70" s="49"/>
      <c r="O70" s="49" t="s">
        <v>19</v>
      </c>
      <c r="P70" s="49" t="s">
        <v>9</v>
      </c>
      <c r="Q70" s="49" t="s">
        <v>6</v>
      </c>
      <c r="R70" s="49" t="s">
        <v>27</v>
      </c>
      <c r="S70" s="49" t="s">
        <v>8</v>
      </c>
      <c r="T70" s="49"/>
      <c r="U70" s="49" t="s">
        <v>26</v>
      </c>
      <c r="V70" s="49" t="s">
        <v>6</v>
      </c>
      <c r="W70" s="49" t="s">
        <v>38</v>
      </c>
      <c r="X70" s="50">
        <v>33</v>
      </c>
      <c r="Y70" s="50" t="s">
        <v>528</v>
      </c>
      <c r="Z70" s="70">
        <v>47</v>
      </c>
      <c r="AA70" s="108">
        <v>8.40740740741</v>
      </c>
      <c r="AB70" s="50">
        <v>47</v>
      </c>
      <c r="AC70" s="50" t="s">
        <v>530</v>
      </c>
      <c r="AD70" s="50">
        <v>28</v>
      </c>
      <c r="AE70" s="50" t="s">
        <v>529</v>
      </c>
      <c r="AF70" s="70">
        <v>20.5</v>
      </c>
      <c r="AG70" s="108">
        <v>6.1851851851899999</v>
      </c>
      <c r="AH70" s="50">
        <v>20.5</v>
      </c>
      <c r="AI70" s="72" t="s">
        <v>531</v>
      </c>
      <c r="AJ70" s="23"/>
      <c r="AK70" s="23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0"/>
      <c r="AZ70" s="20"/>
      <c r="BA70" s="20"/>
      <c r="BB70" s="20"/>
      <c r="BC70" s="20"/>
      <c r="BD70" s="21"/>
      <c r="BE70" s="21"/>
      <c r="BF70" s="21"/>
      <c r="BG70" s="21"/>
      <c r="BH70" s="21"/>
      <c r="BI70" s="20"/>
      <c r="BJ70" s="20"/>
      <c r="BK70" s="20"/>
      <c r="BL70" s="20"/>
      <c r="BM70" s="20"/>
      <c r="BN70" s="5"/>
      <c r="BO70" s="5"/>
      <c r="BP70" s="5"/>
      <c r="BQ70" s="5"/>
    </row>
    <row r="71" spans="1:69" x14ac:dyDescent="0.25">
      <c r="A71" s="59">
        <v>158</v>
      </c>
      <c r="B71" s="49" t="s">
        <v>373</v>
      </c>
      <c r="C71" s="49">
        <v>2017</v>
      </c>
      <c r="D71" s="50" t="s">
        <v>532</v>
      </c>
      <c r="E71" s="76" t="s">
        <v>13</v>
      </c>
      <c r="F71" s="52">
        <v>41760</v>
      </c>
      <c r="G71" s="50" t="s">
        <v>553</v>
      </c>
      <c r="H71" s="50">
        <v>6</v>
      </c>
      <c r="I71" s="53" t="s">
        <v>672</v>
      </c>
      <c r="J71" s="50" t="s">
        <v>357</v>
      </c>
      <c r="K71" s="50">
        <v>13</v>
      </c>
      <c r="L71" s="50" t="s">
        <v>473</v>
      </c>
      <c r="M71" s="50">
        <v>2</v>
      </c>
      <c r="N71" s="49"/>
      <c r="O71" s="50" t="s">
        <v>11</v>
      </c>
      <c r="P71" s="50" t="s">
        <v>41</v>
      </c>
      <c r="Q71" s="50" t="s">
        <v>6</v>
      </c>
      <c r="R71" s="50" t="s">
        <v>6</v>
      </c>
      <c r="S71" s="50" t="s">
        <v>8</v>
      </c>
      <c r="T71" s="49"/>
      <c r="U71" s="50" t="s">
        <v>34</v>
      </c>
      <c r="V71" s="50" t="s">
        <v>6</v>
      </c>
      <c r="W71" s="50" t="s">
        <v>38</v>
      </c>
      <c r="X71" s="50">
        <v>32</v>
      </c>
      <c r="Y71" s="50" t="s">
        <v>37</v>
      </c>
      <c r="Z71" s="53">
        <v>149.6</v>
      </c>
      <c r="AA71" s="109">
        <v>234</v>
      </c>
      <c r="AB71" s="68">
        <v>149.6</v>
      </c>
      <c r="AC71" s="68" t="s">
        <v>561</v>
      </c>
      <c r="AD71" s="53">
        <v>25</v>
      </c>
      <c r="AE71" s="53" t="s">
        <v>37</v>
      </c>
      <c r="AF71" s="53">
        <v>43.5</v>
      </c>
      <c r="AG71" s="105">
        <v>18.100000000000001</v>
      </c>
      <c r="AH71" s="68">
        <v>43.5</v>
      </c>
      <c r="AI71" s="69" t="s">
        <v>567</v>
      </c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0"/>
      <c r="AZ71" s="20"/>
      <c r="BA71" s="20"/>
      <c r="BB71" s="20"/>
      <c r="BC71" s="20"/>
      <c r="BD71" s="21"/>
      <c r="BE71" s="21"/>
      <c r="BF71" s="21"/>
      <c r="BG71" s="21"/>
      <c r="BH71" s="21"/>
      <c r="BI71" s="20"/>
      <c r="BJ71" s="20"/>
      <c r="BK71" s="20"/>
      <c r="BL71" s="20"/>
      <c r="BM71" s="20"/>
      <c r="BN71" s="5"/>
      <c r="BO71" s="5"/>
      <c r="BP71" s="5"/>
      <c r="BQ71" s="5"/>
    </row>
    <row r="72" spans="1:69" s="20" customFormat="1" x14ac:dyDescent="0.25">
      <c r="A72" s="59">
        <v>182</v>
      </c>
      <c r="B72" s="49" t="s">
        <v>374</v>
      </c>
      <c r="C72" s="49">
        <v>2017</v>
      </c>
      <c r="D72" s="54" t="s">
        <v>485</v>
      </c>
      <c r="E72" s="62" t="s">
        <v>13</v>
      </c>
      <c r="F72" s="63">
        <v>40544</v>
      </c>
      <c r="G72" s="54" t="s">
        <v>486</v>
      </c>
      <c r="H72" s="54">
        <v>60</v>
      </c>
      <c r="I72" s="53" t="s">
        <v>672</v>
      </c>
      <c r="J72" s="54" t="s">
        <v>377</v>
      </c>
      <c r="K72" s="54">
        <v>12</v>
      </c>
      <c r="L72" s="54"/>
      <c r="M72" s="54"/>
      <c r="N72" s="54" t="s">
        <v>487</v>
      </c>
      <c r="O72" s="54" t="s">
        <v>11</v>
      </c>
      <c r="P72" s="54" t="s">
        <v>41</v>
      </c>
      <c r="Q72" s="54" t="s">
        <v>35</v>
      </c>
      <c r="R72" s="54" t="s">
        <v>6</v>
      </c>
      <c r="S72" s="54" t="s">
        <v>8</v>
      </c>
      <c r="T72" s="54"/>
      <c r="U72" s="54" t="s">
        <v>34</v>
      </c>
      <c r="V72" s="54" t="s">
        <v>6</v>
      </c>
      <c r="W72" s="54" t="s">
        <v>5</v>
      </c>
      <c r="X72" s="54">
        <v>80</v>
      </c>
      <c r="Y72" s="54" t="s">
        <v>488</v>
      </c>
      <c r="Z72" s="70">
        <v>73</v>
      </c>
      <c r="AA72" s="108">
        <f>(15+24.5)/2/1.35</f>
        <v>14.629629629629628</v>
      </c>
      <c r="AB72" s="54">
        <v>73</v>
      </c>
      <c r="AC72" s="54" t="s">
        <v>491</v>
      </c>
      <c r="AD72" s="54">
        <v>45</v>
      </c>
      <c r="AE72" s="54" t="s">
        <v>489</v>
      </c>
      <c r="AF72" s="70">
        <v>48</v>
      </c>
      <c r="AG72" s="108">
        <f>(12+17)/2/1.35</f>
        <v>10.74074074074074</v>
      </c>
      <c r="AH72" s="54">
        <v>48</v>
      </c>
      <c r="AI72" s="64" t="s">
        <v>490</v>
      </c>
      <c r="BD72" s="21"/>
      <c r="BE72" s="21"/>
      <c r="BF72" s="21"/>
      <c r="BG72" s="21"/>
      <c r="BH72" s="21"/>
    </row>
    <row r="73" spans="1:69" x14ac:dyDescent="0.25">
      <c r="A73" s="59">
        <v>179</v>
      </c>
      <c r="B73" s="49" t="s">
        <v>375</v>
      </c>
      <c r="C73" s="49">
        <v>2017</v>
      </c>
      <c r="D73" s="53" t="s">
        <v>526</v>
      </c>
      <c r="E73" s="76" t="s">
        <v>13</v>
      </c>
      <c r="F73" s="77">
        <v>42309</v>
      </c>
      <c r="G73" s="75" t="s">
        <v>550</v>
      </c>
      <c r="H73" s="55">
        <v>10</v>
      </c>
      <c r="I73" s="53" t="s">
        <v>672</v>
      </c>
      <c r="J73" s="53" t="s">
        <v>513</v>
      </c>
      <c r="K73" s="53">
        <v>11</v>
      </c>
      <c r="L73" s="49"/>
      <c r="M73" s="49"/>
      <c r="N73" s="49"/>
      <c r="O73" s="53" t="s">
        <v>19</v>
      </c>
      <c r="P73" s="53" t="s">
        <v>41</v>
      </c>
      <c r="Q73" s="53" t="s">
        <v>35</v>
      </c>
      <c r="R73" s="53" t="s">
        <v>6</v>
      </c>
      <c r="S73" s="53" t="s">
        <v>8</v>
      </c>
      <c r="T73" s="49"/>
      <c r="U73" s="53" t="s">
        <v>34</v>
      </c>
      <c r="V73" s="53" t="s">
        <v>6</v>
      </c>
      <c r="W73" s="53" t="s">
        <v>5</v>
      </c>
      <c r="X73" s="53">
        <v>3</v>
      </c>
      <c r="Y73" s="75" t="s">
        <v>551</v>
      </c>
      <c r="Z73" s="54">
        <v>111</v>
      </c>
      <c r="AA73" s="104">
        <v>26.1</v>
      </c>
      <c r="AB73" s="70">
        <v>111</v>
      </c>
      <c r="AC73" s="68" t="s">
        <v>562</v>
      </c>
      <c r="AD73" s="53">
        <v>4</v>
      </c>
      <c r="AE73" s="75" t="s">
        <v>60</v>
      </c>
      <c r="AF73" s="54">
        <v>76</v>
      </c>
      <c r="AG73" s="104">
        <v>1.22</v>
      </c>
      <c r="AH73" s="70">
        <v>76</v>
      </c>
      <c r="AI73" s="69" t="s">
        <v>568</v>
      </c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0"/>
      <c r="AZ73" s="20"/>
      <c r="BA73" s="20"/>
      <c r="BB73" s="20"/>
      <c r="BC73" s="20"/>
      <c r="BD73" s="21"/>
      <c r="BE73" s="21"/>
      <c r="BF73" s="21"/>
      <c r="BG73" s="21"/>
      <c r="BH73" s="21"/>
      <c r="BI73" s="20"/>
      <c r="BJ73" s="20"/>
      <c r="BK73" s="20"/>
      <c r="BL73" s="20"/>
      <c r="BM73" s="20"/>
      <c r="BN73" s="5"/>
      <c r="BO73" s="5"/>
      <c r="BP73" s="5"/>
      <c r="BQ73" s="5"/>
    </row>
    <row r="74" spans="1:69" x14ac:dyDescent="0.25">
      <c r="A74" s="59">
        <v>178</v>
      </c>
      <c r="B74" s="49" t="s">
        <v>184</v>
      </c>
      <c r="C74" s="49">
        <v>2017</v>
      </c>
      <c r="D74" s="49" t="s">
        <v>493</v>
      </c>
      <c r="E74" s="51" t="s">
        <v>13</v>
      </c>
      <c r="F74" s="52">
        <v>40179</v>
      </c>
      <c r="G74" s="49" t="s">
        <v>494</v>
      </c>
      <c r="H74" s="49">
        <v>68</v>
      </c>
      <c r="I74" s="53" t="s">
        <v>672</v>
      </c>
      <c r="J74" s="49" t="s">
        <v>377</v>
      </c>
      <c r="K74" s="49">
        <v>12</v>
      </c>
      <c r="L74" s="49"/>
      <c r="M74" s="49"/>
      <c r="N74" s="49" t="s">
        <v>495</v>
      </c>
      <c r="O74" s="49" t="s">
        <v>11</v>
      </c>
      <c r="P74" s="49" t="s">
        <v>9</v>
      </c>
      <c r="Q74" s="49" t="s">
        <v>6</v>
      </c>
      <c r="R74" s="49" t="s">
        <v>6</v>
      </c>
      <c r="S74" s="49" t="s">
        <v>8</v>
      </c>
      <c r="T74" s="49"/>
      <c r="U74" s="49" t="s">
        <v>34</v>
      </c>
      <c r="V74" s="49" t="s">
        <v>6</v>
      </c>
      <c r="W74" s="49" t="s">
        <v>5</v>
      </c>
      <c r="X74" s="49">
        <v>72</v>
      </c>
      <c r="Y74" s="49" t="s">
        <v>496</v>
      </c>
      <c r="Z74" s="70">
        <v>79</v>
      </c>
      <c r="AA74" s="108">
        <f>(13+25)/2/1.35</f>
        <v>14.074074074074073</v>
      </c>
      <c r="AB74" s="49">
        <v>79</v>
      </c>
      <c r="AC74" s="49" t="s">
        <v>498</v>
      </c>
      <c r="AD74" s="49">
        <v>98</v>
      </c>
      <c r="AE74" s="49" t="s">
        <v>497</v>
      </c>
      <c r="AF74" s="70">
        <v>58</v>
      </c>
      <c r="AG74" s="108">
        <f>(19+14)/2/1.35</f>
        <v>12.222222222222221</v>
      </c>
      <c r="AH74" s="49">
        <v>58</v>
      </c>
      <c r="AI74" s="56" t="s">
        <v>499</v>
      </c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1"/>
      <c r="BE74" s="21"/>
      <c r="BF74" s="21"/>
      <c r="BG74" s="21"/>
      <c r="BH74" s="21"/>
      <c r="BI74" s="20"/>
      <c r="BJ74" s="20"/>
      <c r="BK74" s="20"/>
      <c r="BL74" s="20"/>
      <c r="BM74" s="20"/>
      <c r="BN74" s="5"/>
      <c r="BO74" s="5"/>
      <c r="BP74" s="5"/>
      <c r="BQ74" s="5"/>
    </row>
    <row r="75" spans="1:69" x14ac:dyDescent="0.25">
      <c r="A75" s="59">
        <v>167</v>
      </c>
      <c r="B75" s="49" t="s">
        <v>659</v>
      </c>
      <c r="C75" s="49">
        <v>2017</v>
      </c>
      <c r="D75" s="49" t="s">
        <v>62</v>
      </c>
      <c r="E75" s="51" t="s">
        <v>13</v>
      </c>
      <c r="F75" s="52">
        <v>42005</v>
      </c>
      <c r="G75" s="49" t="s">
        <v>471</v>
      </c>
      <c r="H75" s="49">
        <v>12</v>
      </c>
      <c r="I75" s="53" t="s">
        <v>673</v>
      </c>
      <c r="J75" s="49" t="s">
        <v>385</v>
      </c>
      <c r="K75" s="49">
        <v>2</v>
      </c>
      <c r="L75" s="49"/>
      <c r="M75" s="49"/>
      <c r="N75" s="49"/>
      <c r="O75" s="49" t="s">
        <v>11</v>
      </c>
      <c r="P75" s="49" t="s">
        <v>9</v>
      </c>
      <c r="Q75" s="49" t="s">
        <v>502</v>
      </c>
      <c r="R75" s="49" t="s">
        <v>27</v>
      </c>
      <c r="S75" s="49" t="s">
        <v>39</v>
      </c>
      <c r="T75" s="49">
        <v>2</v>
      </c>
      <c r="U75" s="49" t="s">
        <v>34</v>
      </c>
      <c r="V75" s="49" t="s">
        <v>6</v>
      </c>
      <c r="W75" s="49" t="s">
        <v>5</v>
      </c>
      <c r="X75" s="49">
        <v>142</v>
      </c>
      <c r="Y75" s="49" t="s">
        <v>60</v>
      </c>
      <c r="Z75" s="70">
        <v>75</v>
      </c>
      <c r="AA75" s="108">
        <f>(15+20)/2/1.35</f>
        <v>12.962962962962962</v>
      </c>
      <c r="AB75" s="49">
        <v>75</v>
      </c>
      <c r="AC75" s="49" t="s">
        <v>501</v>
      </c>
      <c r="AD75" s="49">
        <v>109</v>
      </c>
      <c r="AE75" s="49" t="s">
        <v>58</v>
      </c>
      <c r="AF75" s="70">
        <v>46</v>
      </c>
      <c r="AG75" s="108">
        <f>(18+9)/2/1.35</f>
        <v>10</v>
      </c>
      <c r="AH75" s="49">
        <v>46</v>
      </c>
      <c r="AI75" s="56" t="s">
        <v>500</v>
      </c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1"/>
      <c r="BE75" s="21"/>
      <c r="BF75" s="21"/>
      <c r="BG75" s="21"/>
      <c r="BH75" s="21"/>
      <c r="BI75" s="20"/>
      <c r="BJ75" s="20"/>
      <c r="BK75" s="20"/>
      <c r="BL75" s="20"/>
      <c r="BM75" s="20"/>
      <c r="BN75" s="5"/>
      <c r="BO75" s="5"/>
      <c r="BP75" s="5"/>
      <c r="BQ75" s="5"/>
    </row>
    <row r="76" spans="1:69" x14ac:dyDescent="0.25">
      <c r="A76" s="59">
        <v>165</v>
      </c>
      <c r="B76" s="54" t="s">
        <v>376</v>
      </c>
      <c r="C76" s="54">
        <v>2017</v>
      </c>
      <c r="D76" s="50" t="s">
        <v>524</v>
      </c>
      <c r="E76" s="76" t="s">
        <v>13</v>
      </c>
      <c r="F76" s="52">
        <v>42064</v>
      </c>
      <c r="G76" s="50" t="s">
        <v>525</v>
      </c>
      <c r="H76" s="49">
        <v>13</v>
      </c>
      <c r="I76" s="53" t="s">
        <v>673</v>
      </c>
      <c r="J76" s="49" t="s">
        <v>357</v>
      </c>
      <c r="K76" s="49">
        <v>13</v>
      </c>
      <c r="L76" s="49" t="s">
        <v>505</v>
      </c>
      <c r="M76" s="49">
        <v>3</v>
      </c>
      <c r="N76" s="49" t="s">
        <v>504</v>
      </c>
      <c r="O76" s="49" t="s">
        <v>19</v>
      </c>
      <c r="P76" s="49" t="s">
        <v>9</v>
      </c>
      <c r="Q76" s="49" t="s">
        <v>6</v>
      </c>
      <c r="R76" s="49" t="s">
        <v>6</v>
      </c>
      <c r="S76" s="49" t="s">
        <v>8</v>
      </c>
      <c r="T76" s="49"/>
      <c r="U76" s="49" t="s">
        <v>54</v>
      </c>
      <c r="V76" s="49" t="s">
        <v>6</v>
      </c>
      <c r="W76" s="49" t="s">
        <v>38</v>
      </c>
      <c r="X76" s="49">
        <v>88</v>
      </c>
      <c r="Y76" s="50" t="s">
        <v>533</v>
      </c>
      <c r="Z76" s="49">
        <v>100.43</v>
      </c>
      <c r="AA76" s="105">
        <v>6.05</v>
      </c>
      <c r="AB76" s="70">
        <v>100.43</v>
      </c>
      <c r="AC76" s="68" t="s">
        <v>522</v>
      </c>
      <c r="AD76" s="49">
        <v>231</v>
      </c>
      <c r="AE76" s="50" t="s">
        <v>534</v>
      </c>
      <c r="AF76" s="49">
        <v>55.68</v>
      </c>
      <c r="AG76" s="105">
        <v>3.62</v>
      </c>
      <c r="AH76" s="70">
        <v>55.68</v>
      </c>
      <c r="AI76" s="69" t="s">
        <v>523</v>
      </c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1"/>
      <c r="BE76" s="21"/>
      <c r="BF76" s="21"/>
      <c r="BG76" s="21"/>
      <c r="BH76" s="21"/>
      <c r="BI76" s="20"/>
      <c r="BJ76" s="20"/>
      <c r="BK76" s="20"/>
      <c r="BL76" s="20"/>
      <c r="BM76" s="20"/>
      <c r="BN76" s="5"/>
      <c r="BO76" s="5"/>
      <c r="BP76" s="5"/>
      <c r="BQ76" s="5"/>
    </row>
    <row r="77" spans="1:69" x14ac:dyDescent="0.25">
      <c r="A77" s="59">
        <v>6400</v>
      </c>
      <c r="B77" s="49" t="s">
        <v>569</v>
      </c>
      <c r="C77" s="49">
        <v>2018</v>
      </c>
      <c r="D77" s="50" t="s">
        <v>584</v>
      </c>
      <c r="E77" s="51" t="s">
        <v>13</v>
      </c>
      <c r="F77" s="52">
        <v>42339</v>
      </c>
      <c r="G77" s="50" t="s">
        <v>585</v>
      </c>
      <c r="H77" s="50">
        <v>5</v>
      </c>
      <c r="I77" s="50" t="s">
        <v>672</v>
      </c>
      <c r="J77" s="50" t="s">
        <v>377</v>
      </c>
      <c r="K77" s="50">
        <v>12</v>
      </c>
      <c r="L77" s="49"/>
      <c r="M77" s="49"/>
      <c r="N77" s="50" t="s">
        <v>603</v>
      </c>
      <c r="O77" s="50" t="s">
        <v>19</v>
      </c>
      <c r="P77" s="50" t="s">
        <v>9</v>
      </c>
      <c r="Q77" s="50" t="s">
        <v>6</v>
      </c>
      <c r="R77" s="50" t="s">
        <v>6</v>
      </c>
      <c r="S77" s="50" t="s">
        <v>8</v>
      </c>
      <c r="T77" s="49"/>
      <c r="U77" s="50" t="s">
        <v>54</v>
      </c>
      <c r="V77" s="50" t="s">
        <v>6</v>
      </c>
      <c r="W77" s="50" t="s">
        <v>5</v>
      </c>
      <c r="X77" s="53">
        <v>81</v>
      </c>
      <c r="Y77" s="53" t="s">
        <v>586</v>
      </c>
      <c r="Z77" s="49">
        <v>61.7</v>
      </c>
      <c r="AA77" s="110">
        <v>27.3</v>
      </c>
      <c r="AB77" s="78">
        <v>61.7</v>
      </c>
      <c r="AC77" s="79" t="s">
        <v>634</v>
      </c>
      <c r="AD77" s="53">
        <v>120</v>
      </c>
      <c r="AE77" s="53" t="s">
        <v>533</v>
      </c>
      <c r="AF77" s="49">
        <v>41.9</v>
      </c>
      <c r="AG77" s="105">
        <v>26.6</v>
      </c>
      <c r="AH77" s="78">
        <v>41.9</v>
      </c>
      <c r="AI77" s="80" t="s">
        <v>641</v>
      </c>
      <c r="BD77" s="6"/>
      <c r="BE77" s="6"/>
      <c r="BF77" s="6"/>
      <c r="BG77" s="6"/>
      <c r="BH77" s="6"/>
      <c r="BM77" s="5"/>
      <c r="BN77" s="5"/>
      <c r="BO77" s="5"/>
      <c r="BP77" s="5"/>
      <c r="BQ77" s="5"/>
    </row>
    <row r="78" spans="1:69" s="20" customFormat="1" x14ac:dyDescent="0.25">
      <c r="A78" s="59">
        <v>6590</v>
      </c>
      <c r="B78" s="49" t="s">
        <v>618</v>
      </c>
      <c r="C78" s="49">
        <v>2017</v>
      </c>
      <c r="D78" s="54" t="s">
        <v>81</v>
      </c>
      <c r="E78" s="62" t="s">
        <v>13</v>
      </c>
      <c r="F78" s="63">
        <v>41275</v>
      </c>
      <c r="G78" s="53" t="s">
        <v>629</v>
      </c>
      <c r="H78" s="54">
        <v>42</v>
      </c>
      <c r="I78" s="50" t="s">
        <v>672</v>
      </c>
      <c r="J78" s="53" t="s">
        <v>513</v>
      </c>
      <c r="K78" s="54">
        <v>11</v>
      </c>
      <c r="L78" s="54"/>
      <c r="M78" s="54"/>
      <c r="N78" s="54"/>
      <c r="O78" s="53" t="s">
        <v>11</v>
      </c>
      <c r="P78" s="53" t="s">
        <v>9</v>
      </c>
      <c r="Q78" s="53" t="s">
        <v>6</v>
      </c>
      <c r="R78" s="53" t="s">
        <v>27</v>
      </c>
      <c r="S78" s="53" t="s">
        <v>8</v>
      </c>
      <c r="T78" s="54"/>
      <c r="U78" s="53" t="s">
        <v>34</v>
      </c>
      <c r="V78" s="53" t="s">
        <v>6</v>
      </c>
      <c r="W78" s="53" t="s">
        <v>5</v>
      </c>
      <c r="X78" s="54">
        <v>171</v>
      </c>
      <c r="Y78" s="53" t="s">
        <v>630</v>
      </c>
      <c r="Z78" s="78">
        <f>AB78</f>
        <v>54</v>
      </c>
      <c r="AA78" s="112">
        <f>(9+16)/2/1.35</f>
        <v>9.2592592592592595</v>
      </c>
      <c r="AB78" s="54">
        <v>54</v>
      </c>
      <c r="AC78" s="53" t="s">
        <v>632</v>
      </c>
      <c r="AD78" s="54">
        <v>102</v>
      </c>
      <c r="AE78" s="53" t="s">
        <v>631</v>
      </c>
      <c r="AF78" s="78">
        <f>AH78</f>
        <v>49</v>
      </c>
      <c r="AG78" s="112">
        <f>(12+28)/2/1.35</f>
        <v>14.814814814814813</v>
      </c>
      <c r="AH78" s="54">
        <v>49</v>
      </c>
      <c r="AI78" s="66" t="s">
        <v>633</v>
      </c>
      <c r="BD78" s="21"/>
      <c r="BE78" s="21"/>
      <c r="BF78" s="21"/>
      <c r="BG78" s="21"/>
      <c r="BH78" s="21"/>
    </row>
    <row r="79" spans="1:69" x14ac:dyDescent="0.25">
      <c r="A79" s="59">
        <v>6620</v>
      </c>
      <c r="B79" s="49" t="s">
        <v>571</v>
      </c>
      <c r="C79" s="49">
        <v>2018</v>
      </c>
      <c r="D79" s="49" t="s">
        <v>577</v>
      </c>
      <c r="E79" s="51" t="s">
        <v>13</v>
      </c>
      <c r="F79" s="52">
        <v>40909</v>
      </c>
      <c r="G79" s="50" t="s">
        <v>587</v>
      </c>
      <c r="H79" s="49">
        <v>36</v>
      </c>
      <c r="I79" s="50" t="s">
        <v>672</v>
      </c>
      <c r="J79" s="50" t="s">
        <v>377</v>
      </c>
      <c r="K79" s="49">
        <v>12</v>
      </c>
      <c r="L79" s="49"/>
      <c r="M79" s="49"/>
      <c r="N79" s="50" t="s">
        <v>588</v>
      </c>
      <c r="O79" s="50" t="s">
        <v>19</v>
      </c>
      <c r="P79" s="50" t="s">
        <v>41</v>
      </c>
      <c r="Q79" s="50" t="s">
        <v>6</v>
      </c>
      <c r="R79" s="50" t="s">
        <v>6</v>
      </c>
      <c r="S79" s="50" t="s">
        <v>8</v>
      </c>
      <c r="T79" s="49"/>
      <c r="U79" s="50" t="s">
        <v>54</v>
      </c>
      <c r="V79" s="50" t="s">
        <v>6</v>
      </c>
      <c r="W79" s="50" t="s">
        <v>5</v>
      </c>
      <c r="X79" s="49">
        <v>36</v>
      </c>
      <c r="Y79" s="53" t="s">
        <v>533</v>
      </c>
      <c r="Z79" s="78">
        <f>AB79</f>
        <v>81</v>
      </c>
      <c r="AA79" s="112">
        <f>(8+13)/2/1.35</f>
        <v>7.7777777777777777</v>
      </c>
      <c r="AB79" s="49">
        <v>81</v>
      </c>
      <c r="AC79" s="50" t="s">
        <v>590</v>
      </c>
      <c r="AD79" s="49">
        <v>90</v>
      </c>
      <c r="AE79" s="50" t="s">
        <v>589</v>
      </c>
      <c r="AF79" s="78">
        <f>AH79</f>
        <v>42</v>
      </c>
      <c r="AG79" s="112">
        <f>(12+9)/2/1.35</f>
        <v>7.7777777777777777</v>
      </c>
      <c r="AH79" s="49">
        <v>42</v>
      </c>
      <c r="AI79" s="72" t="s">
        <v>591</v>
      </c>
      <c r="BD79" s="6"/>
      <c r="BE79" s="6"/>
      <c r="BF79" s="6"/>
      <c r="BG79" s="6"/>
      <c r="BH79" s="6"/>
      <c r="BM79" s="5"/>
      <c r="BN79" s="5"/>
      <c r="BO79" s="5"/>
      <c r="BP79" s="5"/>
      <c r="BQ79" s="5"/>
    </row>
    <row r="80" spans="1:69" x14ac:dyDescent="0.25">
      <c r="A80" s="59">
        <v>6668</v>
      </c>
      <c r="B80" s="49" t="s">
        <v>572</v>
      </c>
      <c r="C80" s="49">
        <v>2018</v>
      </c>
      <c r="D80" s="49" t="s">
        <v>578</v>
      </c>
      <c r="E80" s="51" t="s">
        <v>13</v>
      </c>
      <c r="F80" s="52">
        <v>40909</v>
      </c>
      <c r="G80" s="50" t="s">
        <v>592</v>
      </c>
      <c r="H80" s="49">
        <v>36</v>
      </c>
      <c r="I80" s="50" t="s">
        <v>672</v>
      </c>
      <c r="J80" s="50" t="s">
        <v>357</v>
      </c>
      <c r="K80" s="49">
        <v>13</v>
      </c>
      <c r="L80" s="50" t="s">
        <v>594</v>
      </c>
      <c r="M80" s="49">
        <v>2</v>
      </c>
      <c r="N80" s="49"/>
      <c r="O80" s="50" t="s">
        <v>19</v>
      </c>
      <c r="P80" s="50" t="s">
        <v>41</v>
      </c>
      <c r="Q80" s="50" t="s">
        <v>6</v>
      </c>
      <c r="R80" s="50" t="s">
        <v>27</v>
      </c>
      <c r="S80" s="50" t="s">
        <v>8</v>
      </c>
      <c r="T80" s="49"/>
      <c r="U80" s="50" t="s">
        <v>595</v>
      </c>
      <c r="V80" s="50" t="s">
        <v>6</v>
      </c>
      <c r="W80" s="50" t="s">
        <v>38</v>
      </c>
      <c r="X80" s="49">
        <f>23+39+80</f>
        <v>142</v>
      </c>
      <c r="Y80" s="53" t="s">
        <v>37</v>
      </c>
      <c r="Z80" s="78">
        <f>AB80</f>
        <v>87</v>
      </c>
      <c r="AA80" s="112">
        <f>(19+19)/2/1.35</f>
        <v>14.074074074074073</v>
      </c>
      <c r="AB80" s="49">
        <v>87</v>
      </c>
      <c r="AC80" s="50" t="s">
        <v>596</v>
      </c>
      <c r="AD80" s="49">
        <f>43+55+21</f>
        <v>119</v>
      </c>
      <c r="AE80" s="53" t="s">
        <v>37</v>
      </c>
      <c r="AF80" s="78">
        <f>AH80</f>
        <v>61</v>
      </c>
      <c r="AG80" s="112">
        <f>(20+22)/2/1.35</f>
        <v>15.555555555555555</v>
      </c>
      <c r="AH80" s="49">
        <v>61</v>
      </c>
      <c r="AI80" s="72" t="s">
        <v>597</v>
      </c>
      <c r="BD80" s="6"/>
      <c r="BE80" s="6"/>
      <c r="BF80" s="6"/>
      <c r="BG80" s="6"/>
      <c r="BH80" s="6"/>
      <c r="BM80" s="5"/>
      <c r="BN80" s="5"/>
      <c r="BO80" s="5"/>
      <c r="BP80" s="5"/>
      <c r="BQ80" s="5"/>
    </row>
    <row r="81" spans="1:69" x14ac:dyDescent="0.25">
      <c r="A81" s="59">
        <v>6668</v>
      </c>
      <c r="B81" s="49" t="s">
        <v>572</v>
      </c>
      <c r="C81" s="49">
        <v>2018</v>
      </c>
      <c r="D81" s="49" t="s">
        <v>578</v>
      </c>
      <c r="E81" s="51" t="s">
        <v>13</v>
      </c>
      <c r="F81" s="52">
        <v>41730</v>
      </c>
      <c r="G81" s="50" t="s">
        <v>593</v>
      </c>
      <c r="H81" s="50">
        <v>8</v>
      </c>
      <c r="I81" s="50" t="s">
        <v>672</v>
      </c>
      <c r="J81" s="50" t="s">
        <v>542</v>
      </c>
      <c r="K81" s="49">
        <v>5</v>
      </c>
      <c r="L81" s="49"/>
      <c r="M81" s="49"/>
      <c r="N81" s="49"/>
      <c r="O81" s="50" t="s">
        <v>19</v>
      </c>
      <c r="P81" s="50" t="s">
        <v>41</v>
      </c>
      <c r="Q81" s="50" t="s">
        <v>6</v>
      </c>
      <c r="R81" s="50" t="s">
        <v>27</v>
      </c>
      <c r="S81" s="50" t="s">
        <v>8</v>
      </c>
      <c r="T81" s="49"/>
      <c r="U81" s="50" t="s">
        <v>595</v>
      </c>
      <c r="V81" s="50" t="s">
        <v>6</v>
      </c>
      <c r="W81" s="50" t="s">
        <v>5</v>
      </c>
      <c r="X81" s="49">
        <f>43+55+21</f>
        <v>119</v>
      </c>
      <c r="Y81" s="53" t="s">
        <v>37</v>
      </c>
      <c r="Z81" s="78">
        <f>AB81</f>
        <v>61</v>
      </c>
      <c r="AA81" s="112">
        <f>(20+22)/2/1.35</f>
        <v>15.555555555555555</v>
      </c>
      <c r="AB81" s="49">
        <v>61</v>
      </c>
      <c r="AC81" s="50" t="s">
        <v>597</v>
      </c>
      <c r="AD81" s="49">
        <f>46</f>
        <v>46</v>
      </c>
      <c r="AE81" s="53" t="s">
        <v>37</v>
      </c>
      <c r="AF81" s="78">
        <f>AH81</f>
        <v>34</v>
      </c>
      <c r="AG81" s="112">
        <f>(6+9)/2/1.35</f>
        <v>5.5555555555555554</v>
      </c>
      <c r="AH81" s="49">
        <v>34</v>
      </c>
      <c r="AI81" s="72" t="s">
        <v>598</v>
      </c>
      <c r="BD81" s="6"/>
      <c r="BE81" s="6"/>
      <c r="BF81" s="6"/>
      <c r="BG81" s="6"/>
      <c r="BH81" s="6"/>
      <c r="BM81" s="5"/>
      <c r="BN81" s="5"/>
      <c r="BO81" s="5"/>
      <c r="BP81" s="5"/>
      <c r="BQ81" s="5"/>
    </row>
    <row r="82" spans="1:69" s="20" customFormat="1" x14ac:dyDescent="0.25">
      <c r="A82" s="59">
        <v>6688</v>
      </c>
      <c r="B82" s="49" t="s">
        <v>576</v>
      </c>
      <c r="C82" s="49">
        <v>2018</v>
      </c>
      <c r="D82" s="54" t="s">
        <v>579</v>
      </c>
      <c r="E82" s="62" t="s">
        <v>13</v>
      </c>
      <c r="F82" s="63">
        <v>42005</v>
      </c>
      <c r="G82" s="53" t="s">
        <v>621</v>
      </c>
      <c r="H82" s="53">
        <v>24</v>
      </c>
      <c r="I82" s="53" t="s">
        <v>673</v>
      </c>
      <c r="J82" s="53" t="s">
        <v>540</v>
      </c>
      <c r="K82" s="53">
        <v>3</v>
      </c>
      <c r="L82" s="54"/>
      <c r="M82" s="54"/>
      <c r="N82" s="54"/>
      <c r="O82" s="53" t="s">
        <v>19</v>
      </c>
      <c r="P82" s="53" t="s">
        <v>41</v>
      </c>
      <c r="Q82" s="53" t="s">
        <v>6</v>
      </c>
      <c r="R82" s="53" t="s">
        <v>27</v>
      </c>
      <c r="S82" s="53" t="s">
        <v>8</v>
      </c>
      <c r="T82" s="54"/>
      <c r="U82" s="53" t="s">
        <v>622</v>
      </c>
      <c r="V82" s="53" t="s">
        <v>6</v>
      </c>
      <c r="W82" s="53" t="s">
        <v>5</v>
      </c>
      <c r="X82" s="54">
        <v>44</v>
      </c>
      <c r="Y82" s="53" t="s">
        <v>619</v>
      </c>
      <c r="Z82" s="54">
        <v>104.95</v>
      </c>
      <c r="AA82" s="107">
        <v>41.06</v>
      </c>
      <c r="AB82" s="78">
        <f>Z82</f>
        <v>104.95</v>
      </c>
      <c r="AC82" s="79" t="s">
        <v>635</v>
      </c>
      <c r="AD82" s="54">
        <v>65</v>
      </c>
      <c r="AE82" s="53" t="s">
        <v>620</v>
      </c>
      <c r="AF82" s="54">
        <v>67.28</v>
      </c>
      <c r="AG82" s="107">
        <v>36.54</v>
      </c>
      <c r="AH82" s="53">
        <v>67.28</v>
      </c>
      <c r="AI82" s="64"/>
      <c r="BD82" s="21"/>
      <c r="BE82" s="21"/>
      <c r="BF82" s="21"/>
      <c r="BG82" s="21"/>
      <c r="BH82" s="21"/>
    </row>
    <row r="83" spans="1:69" s="20" customFormat="1" x14ac:dyDescent="0.25">
      <c r="A83" s="59">
        <v>6706</v>
      </c>
      <c r="B83" s="49" t="s">
        <v>573</v>
      </c>
      <c r="C83" s="49">
        <v>2017</v>
      </c>
      <c r="D83" s="54" t="s">
        <v>580</v>
      </c>
      <c r="E83" s="62" t="s">
        <v>13</v>
      </c>
      <c r="F83" s="63">
        <v>42005</v>
      </c>
      <c r="G83" s="53" t="s">
        <v>471</v>
      </c>
      <c r="H83" s="53">
        <v>12</v>
      </c>
      <c r="I83" s="53" t="s">
        <v>672</v>
      </c>
      <c r="J83" s="53" t="s">
        <v>357</v>
      </c>
      <c r="K83" s="54">
        <v>13</v>
      </c>
      <c r="L83" s="53" t="s">
        <v>601</v>
      </c>
      <c r="M83" s="54">
        <v>2</v>
      </c>
      <c r="N83" s="53" t="s">
        <v>602</v>
      </c>
      <c r="O83" s="53" t="s">
        <v>19</v>
      </c>
      <c r="P83" s="53" t="s">
        <v>9</v>
      </c>
      <c r="Q83" s="53" t="s">
        <v>502</v>
      </c>
      <c r="R83" s="53" t="s">
        <v>6</v>
      </c>
      <c r="S83" s="53" t="s">
        <v>39</v>
      </c>
      <c r="T83" s="54">
        <v>7</v>
      </c>
      <c r="U83" s="53" t="s">
        <v>604</v>
      </c>
      <c r="V83" s="53" t="s">
        <v>6</v>
      </c>
      <c r="W83" s="53" t="s">
        <v>38</v>
      </c>
      <c r="X83" s="54">
        <v>122</v>
      </c>
      <c r="Y83" s="53" t="s">
        <v>37</v>
      </c>
      <c r="Z83" s="78">
        <v>43</v>
      </c>
      <c r="AA83" s="112">
        <f>(13.2+17)/2/1.35</f>
        <v>11.185185185185183</v>
      </c>
      <c r="AB83" s="54">
        <v>43</v>
      </c>
      <c r="AC83" s="53" t="s">
        <v>599</v>
      </c>
      <c r="AD83" s="54">
        <v>122</v>
      </c>
      <c r="AE83" s="53" t="s">
        <v>37</v>
      </c>
      <c r="AF83" s="78">
        <v>31</v>
      </c>
      <c r="AG83" s="112">
        <f>(7+11)/2/1.35</f>
        <v>6.6666666666666661</v>
      </c>
      <c r="AH83" s="54">
        <v>31</v>
      </c>
      <c r="AI83" s="66" t="s">
        <v>600</v>
      </c>
      <c r="BD83" s="21"/>
      <c r="BE83" s="21"/>
      <c r="BF83" s="21"/>
      <c r="BG83" s="21"/>
      <c r="BH83" s="21"/>
    </row>
    <row r="84" spans="1:69" s="20" customFormat="1" x14ac:dyDescent="0.25">
      <c r="A84" s="59">
        <v>6711</v>
      </c>
      <c r="B84" s="49" t="s">
        <v>605</v>
      </c>
      <c r="C84" s="49">
        <v>2018</v>
      </c>
      <c r="D84" s="54" t="s">
        <v>581</v>
      </c>
      <c r="E84" s="62" t="s">
        <v>13</v>
      </c>
      <c r="F84" s="63">
        <v>41640</v>
      </c>
      <c r="G84" s="53" t="s">
        <v>608</v>
      </c>
      <c r="H84" s="53">
        <v>25</v>
      </c>
      <c r="I84" s="53" t="s">
        <v>673</v>
      </c>
      <c r="J84" s="53" t="s">
        <v>357</v>
      </c>
      <c r="K84" s="53">
        <v>13</v>
      </c>
      <c r="L84" s="53" t="s">
        <v>609</v>
      </c>
      <c r="M84" s="54">
        <v>4</v>
      </c>
      <c r="N84" s="54"/>
      <c r="O84" s="53" t="s">
        <v>19</v>
      </c>
      <c r="P84" s="53" t="s">
        <v>41</v>
      </c>
      <c r="Q84" s="53" t="s">
        <v>6</v>
      </c>
      <c r="R84" s="53" t="s">
        <v>6</v>
      </c>
      <c r="S84" s="53" t="s">
        <v>8</v>
      </c>
      <c r="T84" s="54"/>
      <c r="U84" s="53" t="s">
        <v>606</v>
      </c>
      <c r="V84" s="53" t="s">
        <v>6</v>
      </c>
      <c r="W84" s="53" t="s">
        <v>38</v>
      </c>
      <c r="X84" s="54">
        <v>129</v>
      </c>
      <c r="Y84" s="53" t="s">
        <v>37</v>
      </c>
      <c r="Z84" s="54">
        <v>84</v>
      </c>
      <c r="AA84" s="109">
        <v>47</v>
      </c>
      <c r="AB84" s="78">
        <f>Z84</f>
        <v>84</v>
      </c>
      <c r="AC84" s="79" t="s">
        <v>636</v>
      </c>
      <c r="AD84" s="54">
        <v>137</v>
      </c>
      <c r="AE84" s="53" t="s">
        <v>37</v>
      </c>
      <c r="AF84" s="54">
        <v>69</v>
      </c>
      <c r="AG84" s="107">
        <v>33</v>
      </c>
      <c r="AH84" s="78">
        <v>69</v>
      </c>
      <c r="AI84" s="80" t="s">
        <v>637</v>
      </c>
      <c r="BD84" s="21"/>
      <c r="BE84" s="21"/>
      <c r="BF84" s="21"/>
      <c r="BG84" s="21"/>
      <c r="BH84" s="21"/>
    </row>
    <row r="85" spans="1:69" s="20" customFormat="1" x14ac:dyDescent="0.25">
      <c r="A85" s="59">
        <v>6711</v>
      </c>
      <c r="B85" s="49" t="s">
        <v>605</v>
      </c>
      <c r="C85" s="49">
        <v>2018</v>
      </c>
      <c r="D85" s="54" t="s">
        <v>581</v>
      </c>
      <c r="E85" s="62" t="s">
        <v>13</v>
      </c>
      <c r="F85" s="63">
        <v>42064</v>
      </c>
      <c r="G85" s="53" t="s">
        <v>607</v>
      </c>
      <c r="H85" s="53">
        <v>24</v>
      </c>
      <c r="I85" s="53" t="s">
        <v>673</v>
      </c>
      <c r="J85" s="53" t="s">
        <v>357</v>
      </c>
      <c r="K85" s="53">
        <v>13</v>
      </c>
      <c r="L85" s="53" t="s">
        <v>610</v>
      </c>
      <c r="M85" s="54">
        <v>2</v>
      </c>
      <c r="N85" s="54"/>
      <c r="O85" s="53" t="s">
        <v>19</v>
      </c>
      <c r="P85" s="53" t="s">
        <v>41</v>
      </c>
      <c r="Q85" s="53" t="s">
        <v>6</v>
      </c>
      <c r="R85" s="53" t="s">
        <v>6</v>
      </c>
      <c r="S85" s="53" t="s">
        <v>8</v>
      </c>
      <c r="T85" s="54"/>
      <c r="U85" s="53" t="s">
        <v>606</v>
      </c>
      <c r="V85" s="53" t="s">
        <v>6</v>
      </c>
      <c r="W85" s="53" t="s">
        <v>38</v>
      </c>
      <c r="X85" s="54">
        <v>137</v>
      </c>
      <c r="Y85" s="53" t="s">
        <v>37</v>
      </c>
      <c r="Z85" s="54">
        <v>69</v>
      </c>
      <c r="AA85" s="107">
        <v>33</v>
      </c>
      <c r="AB85" s="78">
        <v>69</v>
      </c>
      <c r="AC85" s="79" t="s">
        <v>637</v>
      </c>
      <c r="AD85" s="54">
        <v>144</v>
      </c>
      <c r="AE85" s="53" t="s">
        <v>37</v>
      </c>
      <c r="AF85" s="54">
        <v>59</v>
      </c>
      <c r="AG85" s="107">
        <v>37</v>
      </c>
      <c r="AH85" s="78">
        <v>59</v>
      </c>
      <c r="AI85" s="80" t="s">
        <v>638</v>
      </c>
      <c r="BD85" s="21"/>
      <c r="BE85" s="21"/>
      <c r="BF85" s="21"/>
      <c r="BG85" s="21"/>
      <c r="BH85" s="21"/>
    </row>
    <row r="86" spans="1:69" s="20" customFormat="1" x14ac:dyDescent="0.25">
      <c r="A86" s="59">
        <v>6714</v>
      </c>
      <c r="B86" s="49" t="s">
        <v>574</v>
      </c>
      <c r="C86" s="49">
        <v>2018</v>
      </c>
      <c r="D86" s="54" t="s">
        <v>43</v>
      </c>
      <c r="E86" s="62" t="s">
        <v>13</v>
      </c>
      <c r="F86" s="53" t="s">
        <v>37</v>
      </c>
      <c r="G86" s="53" t="s">
        <v>37</v>
      </c>
      <c r="H86" s="54"/>
      <c r="I86" s="53" t="s">
        <v>48</v>
      </c>
      <c r="J86" s="53" t="s">
        <v>357</v>
      </c>
      <c r="K86" s="53">
        <v>13</v>
      </c>
      <c r="L86" s="53" t="s">
        <v>503</v>
      </c>
      <c r="M86" s="53">
        <v>2</v>
      </c>
      <c r="N86" s="54"/>
      <c r="O86" s="53" t="s">
        <v>19</v>
      </c>
      <c r="P86" s="53" t="s">
        <v>41</v>
      </c>
      <c r="Q86" s="53" t="s">
        <v>6</v>
      </c>
      <c r="R86" s="53" t="s">
        <v>6</v>
      </c>
      <c r="S86" s="53" t="s">
        <v>39</v>
      </c>
      <c r="T86" s="54">
        <v>18</v>
      </c>
      <c r="U86" s="53" t="s">
        <v>175</v>
      </c>
      <c r="V86" s="53" t="s">
        <v>6</v>
      </c>
      <c r="W86" s="53" t="s">
        <v>38</v>
      </c>
      <c r="X86" s="53">
        <v>328</v>
      </c>
      <c r="Y86" s="53" t="s">
        <v>611</v>
      </c>
      <c r="Z86" s="78">
        <f>AB86</f>
        <v>94.8</v>
      </c>
      <c r="AA86" s="112">
        <f>(21+33.8)/2/1.35</f>
        <v>20.296296296296294</v>
      </c>
      <c r="AB86" s="54">
        <v>94.8</v>
      </c>
      <c r="AC86" s="53" t="s">
        <v>613</v>
      </c>
      <c r="AD86" s="53">
        <v>363</v>
      </c>
      <c r="AE86" s="53" t="s">
        <v>612</v>
      </c>
      <c r="AF86" s="78">
        <v>96</v>
      </c>
      <c r="AG86" s="112">
        <f>(21+28.2)/2/1.35</f>
        <v>18.222222222222221</v>
      </c>
      <c r="AH86" s="54">
        <v>96</v>
      </c>
      <c r="AI86" s="66" t="s">
        <v>614</v>
      </c>
      <c r="BD86" s="21"/>
      <c r="BE86" s="21"/>
      <c r="BF86" s="21"/>
      <c r="BG86" s="21"/>
      <c r="BH86" s="21"/>
    </row>
    <row r="87" spans="1:69" s="20" customFormat="1" x14ac:dyDescent="0.25">
      <c r="A87" s="59">
        <v>6914</v>
      </c>
      <c r="B87" s="50" t="s">
        <v>575</v>
      </c>
      <c r="C87" s="49">
        <v>2018</v>
      </c>
      <c r="D87" s="54" t="s">
        <v>582</v>
      </c>
      <c r="E87" s="62" t="s">
        <v>13</v>
      </c>
      <c r="F87" s="63">
        <v>41275</v>
      </c>
      <c r="G87" s="53" t="s">
        <v>623</v>
      </c>
      <c r="H87" s="54">
        <v>48</v>
      </c>
      <c r="I87" s="53" t="s">
        <v>672</v>
      </c>
      <c r="J87" s="53" t="s">
        <v>29</v>
      </c>
      <c r="K87" s="54">
        <v>1</v>
      </c>
      <c r="L87" s="54"/>
      <c r="M87" s="54"/>
      <c r="N87" s="54"/>
      <c r="O87" s="53" t="s">
        <v>11</v>
      </c>
      <c r="P87" s="53" t="s">
        <v>41</v>
      </c>
      <c r="Q87" s="53" t="s">
        <v>6</v>
      </c>
      <c r="R87" s="53" t="s">
        <v>6</v>
      </c>
      <c r="S87" s="53" t="s">
        <v>8</v>
      </c>
      <c r="T87" s="54"/>
      <c r="U87" s="53" t="s">
        <v>624</v>
      </c>
      <c r="V87" s="53" t="s">
        <v>6</v>
      </c>
      <c r="W87" s="53" t="s">
        <v>5</v>
      </c>
      <c r="X87" s="54">
        <v>115</v>
      </c>
      <c r="Y87" s="53" t="s">
        <v>625</v>
      </c>
      <c r="Z87" s="78">
        <f>AB87</f>
        <v>70</v>
      </c>
      <c r="AA87" s="112">
        <f>(17+25)/2/1.35</f>
        <v>15.555555555555555</v>
      </c>
      <c r="AB87" s="54">
        <v>70</v>
      </c>
      <c r="AC87" s="53" t="s">
        <v>627</v>
      </c>
      <c r="AD87" s="54">
        <v>131</v>
      </c>
      <c r="AE87" s="53" t="s">
        <v>626</v>
      </c>
      <c r="AF87" s="78">
        <v>42</v>
      </c>
      <c r="AG87" s="112">
        <f>(8+14)/2/1.35</f>
        <v>8.148148148148147</v>
      </c>
      <c r="AH87" s="54">
        <v>42</v>
      </c>
      <c r="AI87" s="66" t="s">
        <v>628</v>
      </c>
      <c r="BD87" s="21"/>
      <c r="BE87" s="21"/>
      <c r="BF87" s="21"/>
      <c r="BG87" s="21"/>
      <c r="BH87" s="21"/>
    </row>
    <row r="88" spans="1:69" s="20" customFormat="1" x14ac:dyDescent="0.25">
      <c r="A88" s="59">
        <v>6917</v>
      </c>
      <c r="B88" s="49" t="s">
        <v>570</v>
      </c>
      <c r="C88" s="49">
        <v>2018</v>
      </c>
      <c r="D88" s="54" t="s">
        <v>583</v>
      </c>
      <c r="E88" s="62" t="s">
        <v>13</v>
      </c>
      <c r="F88" s="63">
        <v>42064</v>
      </c>
      <c r="G88" s="53" t="s">
        <v>617</v>
      </c>
      <c r="H88" s="54">
        <v>12</v>
      </c>
      <c r="I88" s="53" t="s">
        <v>672</v>
      </c>
      <c r="J88" s="53" t="s">
        <v>29</v>
      </c>
      <c r="K88" s="54">
        <v>1</v>
      </c>
      <c r="L88" s="54"/>
      <c r="M88" s="54"/>
      <c r="N88" s="54"/>
      <c r="O88" s="53" t="s">
        <v>11</v>
      </c>
      <c r="P88" s="53" t="s">
        <v>41</v>
      </c>
      <c r="Q88" s="53" t="s">
        <v>6</v>
      </c>
      <c r="R88" s="53" t="s">
        <v>27</v>
      </c>
      <c r="S88" s="53" t="s">
        <v>8</v>
      </c>
      <c r="T88" s="54"/>
      <c r="U88" s="53" t="s">
        <v>54</v>
      </c>
      <c r="V88" s="53" t="s">
        <v>6</v>
      </c>
      <c r="W88" s="53" t="s">
        <v>5</v>
      </c>
      <c r="X88" s="54">
        <v>36</v>
      </c>
      <c r="Y88" s="53" t="s">
        <v>616</v>
      </c>
      <c r="Z88" s="54">
        <v>51.9</v>
      </c>
      <c r="AA88" s="109">
        <v>23.8</v>
      </c>
      <c r="AB88" s="78">
        <v>51.9</v>
      </c>
      <c r="AC88" s="79" t="s">
        <v>639</v>
      </c>
      <c r="AD88" s="54">
        <v>41</v>
      </c>
      <c r="AE88" s="53" t="s">
        <v>615</v>
      </c>
      <c r="AF88" s="54">
        <v>41.3</v>
      </c>
      <c r="AG88" s="107">
        <v>10.7</v>
      </c>
      <c r="AH88" s="78">
        <v>41.3</v>
      </c>
      <c r="AI88" s="80" t="s">
        <v>640</v>
      </c>
      <c r="BD88" s="21"/>
      <c r="BE88" s="21"/>
      <c r="BF88" s="21"/>
      <c r="BG88" s="21"/>
      <c r="BH88" s="21"/>
    </row>
    <row r="89" spans="1:69" s="20" customFormat="1" x14ac:dyDescent="0.25">
      <c r="A89" s="59">
        <v>3</v>
      </c>
      <c r="B89" s="50" t="s">
        <v>676</v>
      </c>
      <c r="C89" s="50">
        <v>2019</v>
      </c>
      <c r="D89" s="53" t="s">
        <v>677</v>
      </c>
      <c r="E89" s="74" t="s">
        <v>13</v>
      </c>
      <c r="F89" s="81" t="s">
        <v>678</v>
      </c>
      <c r="G89" s="53" t="s">
        <v>679</v>
      </c>
      <c r="H89" s="53">
        <v>24</v>
      </c>
      <c r="I89" s="53" t="s">
        <v>672</v>
      </c>
      <c r="J89" s="53" t="s">
        <v>377</v>
      </c>
      <c r="K89" s="53">
        <v>12</v>
      </c>
      <c r="L89" s="54"/>
      <c r="M89" s="54"/>
      <c r="N89" s="53" t="s">
        <v>680</v>
      </c>
      <c r="O89" s="53" t="s">
        <v>19</v>
      </c>
      <c r="P89" s="53" t="s">
        <v>41</v>
      </c>
      <c r="Q89" s="53" t="s">
        <v>6</v>
      </c>
      <c r="R89" s="53" t="s">
        <v>27</v>
      </c>
      <c r="S89" s="53" t="s">
        <v>39</v>
      </c>
      <c r="T89" s="54"/>
      <c r="U89" s="53" t="s">
        <v>54</v>
      </c>
      <c r="V89" s="53" t="s">
        <v>6</v>
      </c>
      <c r="W89" s="53" t="s">
        <v>5</v>
      </c>
      <c r="X89" s="53">
        <v>568</v>
      </c>
      <c r="Y89" s="53" t="s">
        <v>433</v>
      </c>
      <c r="Z89" s="82">
        <v>71.5</v>
      </c>
      <c r="AA89" s="114">
        <f>(27.5+115.3)/2/1.35</f>
        <v>52.888888888888893</v>
      </c>
      <c r="AB89" s="53">
        <v>71.5</v>
      </c>
      <c r="AC89" s="53" t="s">
        <v>681</v>
      </c>
      <c r="AD89" s="53">
        <v>802</v>
      </c>
      <c r="AE89" s="53" t="s">
        <v>37</v>
      </c>
      <c r="AF89" s="82">
        <v>51.5</v>
      </c>
      <c r="AG89" s="113">
        <f>(24.7+78.3)/2.7</f>
        <v>38.148148148148145</v>
      </c>
      <c r="AH89" s="53">
        <v>51.5</v>
      </c>
      <c r="AI89" s="66" t="s">
        <v>682</v>
      </c>
      <c r="BD89" s="21"/>
      <c r="BE89" s="21"/>
      <c r="BF89" s="21"/>
      <c r="BG89" s="21"/>
      <c r="BH89" s="21"/>
    </row>
    <row r="90" spans="1:69" s="20" customFormat="1" x14ac:dyDescent="0.25">
      <c r="A90" s="59">
        <v>11</v>
      </c>
      <c r="B90" s="50" t="s">
        <v>683</v>
      </c>
      <c r="C90" s="50">
        <v>2019</v>
      </c>
      <c r="D90" s="53" t="s">
        <v>684</v>
      </c>
      <c r="E90" s="74" t="s">
        <v>13</v>
      </c>
      <c r="F90" s="81" t="s">
        <v>685</v>
      </c>
      <c r="G90" s="53" t="s">
        <v>686</v>
      </c>
      <c r="H90" s="53">
        <v>12</v>
      </c>
      <c r="I90" s="53" t="s">
        <v>672</v>
      </c>
      <c r="J90" s="53" t="s">
        <v>540</v>
      </c>
      <c r="K90" s="53">
        <v>3</v>
      </c>
      <c r="L90" s="54"/>
      <c r="M90" s="54"/>
      <c r="N90" s="54"/>
      <c r="O90" s="53" t="s">
        <v>11</v>
      </c>
      <c r="P90" s="53" t="s">
        <v>41</v>
      </c>
      <c r="Q90" s="53" t="s">
        <v>6</v>
      </c>
      <c r="R90" s="53" t="s">
        <v>6</v>
      </c>
      <c r="S90" s="53" t="s">
        <v>8</v>
      </c>
      <c r="T90" s="54"/>
      <c r="U90" s="53" t="s">
        <v>687</v>
      </c>
      <c r="V90" s="53" t="s">
        <v>6</v>
      </c>
      <c r="W90" s="53" t="s">
        <v>5</v>
      </c>
      <c r="X90" s="53">
        <v>39</v>
      </c>
      <c r="Y90" s="53" t="s">
        <v>690</v>
      </c>
      <c r="Z90" s="82">
        <v>57</v>
      </c>
      <c r="AA90" s="114">
        <f>(43+69)/2/1.35</f>
        <v>41.481481481481481</v>
      </c>
      <c r="AB90" s="53">
        <v>57</v>
      </c>
      <c r="AC90" s="53" t="s">
        <v>688</v>
      </c>
      <c r="AD90" s="53">
        <v>29</v>
      </c>
      <c r="AE90" s="53" t="s">
        <v>691</v>
      </c>
      <c r="AF90" s="82">
        <v>33</v>
      </c>
      <c r="AG90" s="113">
        <f>(25+45)/2.7</f>
        <v>25.925925925925924</v>
      </c>
      <c r="AH90" s="53">
        <v>33</v>
      </c>
      <c r="AI90" s="66" t="s">
        <v>689</v>
      </c>
      <c r="BD90" s="21"/>
      <c r="BE90" s="21"/>
      <c r="BF90" s="21"/>
      <c r="BG90" s="21"/>
      <c r="BH90" s="21"/>
    </row>
    <row r="91" spans="1:69" s="20" customFormat="1" x14ac:dyDescent="0.25">
      <c r="A91" s="59">
        <v>23</v>
      </c>
      <c r="B91" s="53" t="s">
        <v>569</v>
      </c>
      <c r="C91" s="53">
        <v>2019</v>
      </c>
      <c r="D91" s="53" t="s">
        <v>807</v>
      </c>
      <c r="E91" s="74" t="s">
        <v>13</v>
      </c>
      <c r="F91" s="81" t="s">
        <v>810</v>
      </c>
      <c r="G91" s="53" t="s">
        <v>811</v>
      </c>
      <c r="H91" s="53">
        <v>30</v>
      </c>
      <c r="I91" s="53" t="s">
        <v>672</v>
      </c>
      <c r="J91" s="53" t="s">
        <v>377</v>
      </c>
      <c r="K91" s="53">
        <v>12</v>
      </c>
      <c r="L91" s="54"/>
      <c r="M91" s="54"/>
      <c r="N91" s="53" t="s">
        <v>812</v>
      </c>
      <c r="O91" s="53" t="s">
        <v>19</v>
      </c>
      <c r="P91" s="53" t="s">
        <v>41</v>
      </c>
      <c r="Q91" s="53" t="s">
        <v>6</v>
      </c>
      <c r="R91" s="53" t="s">
        <v>6</v>
      </c>
      <c r="S91" s="53" t="s">
        <v>8</v>
      </c>
      <c r="T91" s="54"/>
      <c r="U91" s="53" t="s">
        <v>54</v>
      </c>
      <c r="V91" s="53" t="s">
        <v>6</v>
      </c>
      <c r="W91" s="53" t="s">
        <v>5</v>
      </c>
      <c r="X91" s="53">
        <v>30</v>
      </c>
      <c r="Y91" s="53" t="s">
        <v>809</v>
      </c>
      <c r="Z91" s="54">
        <v>63.03</v>
      </c>
      <c r="AA91" s="109">
        <v>19.63</v>
      </c>
      <c r="AB91" s="83">
        <v>63.03</v>
      </c>
      <c r="AC91" s="83" t="s">
        <v>815</v>
      </c>
      <c r="AD91" s="53">
        <v>32</v>
      </c>
      <c r="AE91" s="53" t="s">
        <v>475</v>
      </c>
      <c r="AF91" s="54">
        <v>39.56</v>
      </c>
      <c r="AG91" s="107">
        <v>11.12</v>
      </c>
      <c r="AH91" s="83">
        <v>39.56</v>
      </c>
      <c r="AI91" s="84" t="s">
        <v>827</v>
      </c>
      <c r="BD91" s="21"/>
      <c r="BE91" s="21"/>
      <c r="BF91" s="21"/>
      <c r="BG91" s="21"/>
      <c r="BH91" s="21"/>
    </row>
    <row r="92" spans="1:69" s="20" customFormat="1" x14ac:dyDescent="0.25">
      <c r="A92" s="59">
        <v>24</v>
      </c>
      <c r="B92" s="50" t="s">
        <v>692</v>
      </c>
      <c r="C92" s="50">
        <v>2019</v>
      </c>
      <c r="D92" s="53" t="s">
        <v>693</v>
      </c>
      <c r="E92" s="74" t="s">
        <v>13</v>
      </c>
      <c r="F92" s="81" t="s">
        <v>694</v>
      </c>
      <c r="G92" s="53" t="s">
        <v>695</v>
      </c>
      <c r="H92" s="53">
        <v>12</v>
      </c>
      <c r="I92" s="53" t="s">
        <v>672</v>
      </c>
      <c r="J92" s="53" t="s">
        <v>377</v>
      </c>
      <c r="K92" s="53">
        <v>12</v>
      </c>
      <c r="L92" s="54"/>
      <c r="M92" s="54"/>
      <c r="N92" s="53" t="s">
        <v>696</v>
      </c>
      <c r="O92" s="53" t="s">
        <v>11</v>
      </c>
      <c r="P92" s="53" t="s">
        <v>41</v>
      </c>
      <c r="Q92" s="53" t="s">
        <v>6</v>
      </c>
      <c r="R92" s="53" t="s">
        <v>6</v>
      </c>
      <c r="S92" s="53" t="s">
        <v>8</v>
      </c>
      <c r="T92" s="54"/>
      <c r="U92" s="53" t="s">
        <v>622</v>
      </c>
      <c r="V92" s="53" t="s">
        <v>6</v>
      </c>
      <c r="W92" s="53" t="s">
        <v>5</v>
      </c>
      <c r="X92" s="53">
        <v>10</v>
      </c>
      <c r="Y92" s="53" t="s">
        <v>698</v>
      </c>
      <c r="Z92" s="54">
        <v>142</v>
      </c>
      <c r="AA92" s="109">
        <v>49.7</v>
      </c>
      <c r="AB92" s="82">
        <v>142</v>
      </c>
      <c r="AC92" s="83" t="s">
        <v>816</v>
      </c>
      <c r="AD92" s="53">
        <v>16</v>
      </c>
      <c r="AE92" s="53" t="s">
        <v>697</v>
      </c>
      <c r="AF92" s="53">
        <v>63.7</v>
      </c>
      <c r="AG92" s="107">
        <v>25.1</v>
      </c>
      <c r="AH92" s="82">
        <v>63.7</v>
      </c>
      <c r="AI92" s="84" t="s">
        <v>828</v>
      </c>
      <c r="BD92" s="21"/>
      <c r="BE92" s="21"/>
      <c r="BF92" s="21"/>
      <c r="BG92" s="21"/>
      <c r="BH92" s="21"/>
    </row>
    <row r="93" spans="1:69" s="20" customFormat="1" x14ac:dyDescent="0.25">
      <c r="A93" s="59">
        <v>39</v>
      </c>
      <c r="B93" s="50" t="s">
        <v>700</v>
      </c>
      <c r="C93" s="50">
        <v>2019</v>
      </c>
      <c r="D93" s="53" t="s">
        <v>532</v>
      </c>
      <c r="E93" s="74" t="s">
        <v>13</v>
      </c>
      <c r="F93" s="81" t="s">
        <v>701</v>
      </c>
      <c r="G93" s="53" t="s">
        <v>702</v>
      </c>
      <c r="H93" s="53">
        <v>36</v>
      </c>
      <c r="I93" s="53" t="s">
        <v>672</v>
      </c>
      <c r="J93" s="53" t="s">
        <v>377</v>
      </c>
      <c r="K93" s="53">
        <v>12</v>
      </c>
      <c r="L93" s="54"/>
      <c r="M93" s="54"/>
      <c r="N93" s="54"/>
      <c r="O93" s="53" t="s">
        <v>11</v>
      </c>
      <c r="P93" s="53" t="s">
        <v>9</v>
      </c>
      <c r="Q93" s="53" t="s">
        <v>6</v>
      </c>
      <c r="R93" s="53" t="s">
        <v>6</v>
      </c>
      <c r="S93" s="53" t="s">
        <v>8</v>
      </c>
      <c r="T93" s="54"/>
      <c r="U93" s="53" t="s">
        <v>604</v>
      </c>
      <c r="V93" s="53" t="s">
        <v>6</v>
      </c>
      <c r="W93" s="53" t="s">
        <v>5</v>
      </c>
      <c r="X93" s="53">
        <v>81</v>
      </c>
      <c r="Y93" s="53" t="s">
        <v>703</v>
      </c>
      <c r="Z93" s="54">
        <v>36.700000000000003</v>
      </c>
      <c r="AA93" s="109">
        <v>22.7</v>
      </c>
      <c r="AB93" s="82">
        <v>36.700000000000003</v>
      </c>
      <c r="AC93" s="83">
        <v>6.0549999999999997</v>
      </c>
      <c r="AD93" s="53">
        <v>97</v>
      </c>
      <c r="AE93" s="53" t="s">
        <v>704</v>
      </c>
      <c r="AF93" s="54">
        <v>28.3</v>
      </c>
      <c r="AG93" s="107">
        <v>14.3</v>
      </c>
      <c r="AH93" s="82">
        <v>28.3</v>
      </c>
      <c r="AI93" s="84" t="s">
        <v>829</v>
      </c>
      <c r="BD93" s="21"/>
      <c r="BE93" s="21"/>
      <c r="BF93" s="21"/>
      <c r="BG93" s="21"/>
      <c r="BH93" s="21"/>
    </row>
    <row r="94" spans="1:69" s="20" customFormat="1" x14ac:dyDescent="0.25">
      <c r="A94" s="59">
        <v>42</v>
      </c>
      <c r="B94" s="50" t="s">
        <v>665</v>
      </c>
      <c r="C94" s="50">
        <v>2019</v>
      </c>
      <c r="D94" s="53" t="s">
        <v>91</v>
      </c>
      <c r="E94" s="74" t="s">
        <v>13</v>
      </c>
      <c r="F94" s="81" t="s">
        <v>705</v>
      </c>
      <c r="G94" s="53" t="s">
        <v>706</v>
      </c>
      <c r="H94" s="53">
        <v>125</v>
      </c>
      <c r="I94" s="53" t="s">
        <v>672</v>
      </c>
      <c r="J94" s="53" t="s">
        <v>357</v>
      </c>
      <c r="K94" s="53">
        <v>13</v>
      </c>
      <c r="L94" s="53" t="s">
        <v>707</v>
      </c>
      <c r="M94" s="54">
        <v>4</v>
      </c>
      <c r="N94" s="54"/>
      <c r="O94" s="53" t="s">
        <v>19</v>
      </c>
      <c r="P94" s="53" t="s">
        <v>9</v>
      </c>
      <c r="Q94" s="53" t="s">
        <v>6</v>
      </c>
      <c r="R94" s="53" t="s">
        <v>6</v>
      </c>
      <c r="S94" s="53" t="s">
        <v>8</v>
      </c>
      <c r="T94" s="54"/>
      <c r="U94" s="53" t="s">
        <v>18</v>
      </c>
      <c r="V94" s="53" t="s">
        <v>6</v>
      </c>
      <c r="W94" s="53" t="s">
        <v>5</v>
      </c>
      <c r="X94" s="53">
        <v>165</v>
      </c>
      <c r="Y94" s="53" t="s">
        <v>433</v>
      </c>
      <c r="Z94" s="82">
        <v>88</v>
      </c>
      <c r="AA94" s="114">
        <f>(77+107)/2/1.35</f>
        <v>68.148148148148138</v>
      </c>
      <c r="AB94" s="53">
        <v>88</v>
      </c>
      <c r="AC94" s="53" t="s">
        <v>708</v>
      </c>
      <c r="AD94" s="53">
        <v>104</v>
      </c>
      <c r="AE94" s="53" t="s">
        <v>37</v>
      </c>
      <c r="AF94" s="82">
        <v>30</v>
      </c>
      <c r="AG94" s="113">
        <f>(22+41)/2.7</f>
        <v>23.333333333333332</v>
      </c>
      <c r="AH94" s="54">
        <v>30</v>
      </c>
      <c r="AI94" s="66" t="s">
        <v>709</v>
      </c>
      <c r="BD94" s="21"/>
      <c r="BE94" s="21"/>
      <c r="BF94" s="21"/>
      <c r="BG94" s="21"/>
      <c r="BH94" s="21"/>
    </row>
    <row r="95" spans="1:69" s="20" customFormat="1" x14ac:dyDescent="0.25">
      <c r="A95" s="59">
        <v>53</v>
      </c>
      <c r="B95" s="53" t="s">
        <v>711</v>
      </c>
      <c r="C95" s="53">
        <v>2019</v>
      </c>
      <c r="D95" s="53" t="s">
        <v>712</v>
      </c>
      <c r="E95" s="74" t="s">
        <v>13</v>
      </c>
      <c r="F95" s="81" t="s">
        <v>714</v>
      </c>
      <c r="G95" s="81" t="s">
        <v>713</v>
      </c>
      <c r="H95" s="53">
        <v>7</v>
      </c>
      <c r="I95" s="53" t="s">
        <v>672</v>
      </c>
      <c r="J95" s="53" t="s">
        <v>357</v>
      </c>
      <c r="K95" s="53">
        <v>13</v>
      </c>
      <c r="L95" s="53" t="s">
        <v>715</v>
      </c>
      <c r="M95" s="54"/>
      <c r="N95" s="54"/>
      <c r="O95" s="53" t="s">
        <v>19</v>
      </c>
      <c r="P95" s="53" t="s">
        <v>41</v>
      </c>
      <c r="Q95" s="53" t="s">
        <v>6</v>
      </c>
      <c r="R95" s="53" t="s">
        <v>27</v>
      </c>
      <c r="S95" s="53" t="s">
        <v>8</v>
      </c>
      <c r="T95" s="54"/>
      <c r="U95" s="53" t="s">
        <v>26</v>
      </c>
      <c r="V95" s="53" t="s">
        <v>6</v>
      </c>
      <c r="W95" s="53" t="s">
        <v>38</v>
      </c>
      <c r="X95" s="54">
        <v>198</v>
      </c>
      <c r="Y95" s="53" t="s">
        <v>814</v>
      </c>
      <c r="Z95" s="82">
        <v>46</v>
      </c>
      <c r="AA95" s="114">
        <f>(33.5+50.5)/2.7</f>
        <v>31.111111111111111</v>
      </c>
      <c r="AB95" s="54">
        <v>46</v>
      </c>
      <c r="AC95" s="53" t="s">
        <v>717</v>
      </c>
      <c r="AD95" s="54">
        <v>49</v>
      </c>
      <c r="AE95" s="53" t="s">
        <v>37</v>
      </c>
      <c r="AF95" s="82">
        <v>23</v>
      </c>
      <c r="AG95" s="113">
        <f>(16+29.8)/2.7</f>
        <v>16.962962962962962</v>
      </c>
      <c r="AH95" s="54">
        <v>23</v>
      </c>
      <c r="AI95" s="66" t="s">
        <v>716</v>
      </c>
      <c r="BD95" s="21"/>
      <c r="BE95" s="21"/>
      <c r="BF95" s="21"/>
      <c r="BG95" s="21"/>
      <c r="BH95" s="21"/>
    </row>
    <row r="96" spans="1:69" s="20" customFormat="1" x14ac:dyDescent="0.25">
      <c r="A96" s="59">
        <v>59</v>
      </c>
      <c r="B96" s="53" t="s">
        <v>718</v>
      </c>
      <c r="C96" s="53">
        <v>2019</v>
      </c>
      <c r="D96" s="53" t="s">
        <v>719</v>
      </c>
      <c r="E96" s="74" t="s">
        <v>13</v>
      </c>
      <c r="F96" s="81" t="s">
        <v>721</v>
      </c>
      <c r="G96" s="81" t="s">
        <v>720</v>
      </c>
      <c r="H96" s="53">
        <v>12</v>
      </c>
      <c r="I96" s="53" t="s">
        <v>672</v>
      </c>
      <c r="J96" s="53" t="s">
        <v>377</v>
      </c>
      <c r="K96" s="53">
        <v>12</v>
      </c>
      <c r="L96" s="54"/>
      <c r="M96" s="54"/>
      <c r="N96" s="53" t="s">
        <v>722</v>
      </c>
      <c r="O96" s="53" t="s">
        <v>11</v>
      </c>
      <c r="P96" s="53" t="s">
        <v>41</v>
      </c>
      <c r="Q96" s="53" t="s">
        <v>35</v>
      </c>
      <c r="R96" s="53" t="s">
        <v>6</v>
      </c>
      <c r="S96" s="53" t="s">
        <v>8</v>
      </c>
      <c r="T96" s="54"/>
      <c r="U96" s="53" t="s">
        <v>34</v>
      </c>
      <c r="V96" s="53" t="s">
        <v>6</v>
      </c>
      <c r="W96" s="53" t="s">
        <v>5</v>
      </c>
      <c r="X96" s="54">
        <v>33</v>
      </c>
      <c r="Y96" s="53" t="s">
        <v>724</v>
      </c>
      <c r="Z96" s="54">
        <v>63</v>
      </c>
      <c r="AA96" s="109"/>
      <c r="AB96" s="54">
        <v>60</v>
      </c>
      <c r="AC96" s="53" t="s">
        <v>725</v>
      </c>
      <c r="AD96" s="54">
        <v>33</v>
      </c>
      <c r="AE96" s="53" t="s">
        <v>723</v>
      </c>
      <c r="AF96" s="54">
        <v>49</v>
      </c>
      <c r="AG96" s="113">
        <f>(22+74)/2.7</f>
        <v>35.55555555555555</v>
      </c>
      <c r="AH96" s="54">
        <v>47</v>
      </c>
      <c r="AI96" s="66" t="s">
        <v>726</v>
      </c>
      <c r="BD96" s="21"/>
      <c r="BE96" s="21"/>
      <c r="BF96" s="21"/>
      <c r="BG96" s="21"/>
      <c r="BH96" s="21"/>
    </row>
    <row r="97" spans="1:69" s="20" customFormat="1" x14ac:dyDescent="0.25">
      <c r="A97" s="59">
        <v>72</v>
      </c>
      <c r="B97" s="53" t="s">
        <v>82</v>
      </c>
      <c r="C97" s="53">
        <v>2019</v>
      </c>
      <c r="D97" s="53" t="s">
        <v>81</v>
      </c>
      <c r="E97" s="74" t="s">
        <v>13</v>
      </c>
      <c r="F97" s="81" t="s">
        <v>744</v>
      </c>
      <c r="G97" s="53" t="s">
        <v>745</v>
      </c>
      <c r="H97" s="53">
        <v>40</v>
      </c>
      <c r="I97" s="53" t="s">
        <v>672</v>
      </c>
      <c r="J97" s="53" t="s">
        <v>357</v>
      </c>
      <c r="K97" s="53">
        <v>13</v>
      </c>
      <c r="L97" s="53" t="s">
        <v>707</v>
      </c>
      <c r="M97" s="54">
        <v>4</v>
      </c>
      <c r="N97" s="54"/>
      <c r="O97" s="53" t="s">
        <v>11</v>
      </c>
      <c r="P97" s="53" t="s">
        <v>41</v>
      </c>
      <c r="Q97" s="53" t="s">
        <v>6</v>
      </c>
      <c r="R97" s="53" t="s">
        <v>27</v>
      </c>
      <c r="S97" s="53" t="s">
        <v>8</v>
      </c>
      <c r="T97" s="54"/>
      <c r="U97" s="53" t="s">
        <v>34</v>
      </c>
      <c r="V97" s="53" t="s">
        <v>6</v>
      </c>
      <c r="W97" s="53" t="s">
        <v>38</v>
      </c>
      <c r="X97" s="54">
        <v>148</v>
      </c>
      <c r="Y97" s="53" t="s">
        <v>748</v>
      </c>
      <c r="Z97" s="82">
        <v>59</v>
      </c>
      <c r="AA97" s="114">
        <f>(52+80)/2.7</f>
        <v>48.888888888888886</v>
      </c>
      <c r="AB97" s="54">
        <v>59</v>
      </c>
      <c r="AC97" s="53" t="s">
        <v>746</v>
      </c>
      <c r="AD97" s="54">
        <v>126</v>
      </c>
      <c r="AE97" s="85">
        <v>0.44</v>
      </c>
      <c r="AF97" s="82">
        <v>29</v>
      </c>
      <c r="AG97" s="113">
        <f>(20+41)/2.7</f>
        <v>22.592592592592592</v>
      </c>
      <c r="AH97" s="54">
        <v>29</v>
      </c>
      <c r="AI97" s="66" t="s">
        <v>747</v>
      </c>
      <c r="BD97" s="21"/>
      <c r="BE97" s="21"/>
      <c r="BF97" s="21"/>
      <c r="BG97" s="21"/>
      <c r="BH97" s="21"/>
    </row>
    <row r="98" spans="1:69" s="20" customFormat="1" x14ac:dyDescent="0.25">
      <c r="A98" s="59">
        <v>79</v>
      </c>
      <c r="B98" s="53" t="s">
        <v>727</v>
      </c>
      <c r="C98" s="53">
        <v>2019</v>
      </c>
      <c r="D98" s="53" t="s">
        <v>749</v>
      </c>
      <c r="E98" s="74" t="s">
        <v>13</v>
      </c>
      <c r="F98" s="81" t="s">
        <v>710</v>
      </c>
      <c r="G98" s="81" t="s">
        <v>750</v>
      </c>
      <c r="H98" s="53">
        <v>13</v>
      </c>
      <c r="I98" s="53" t="s">
        <v>672</v>
      </c>
      <c r="J98" s="53" t="s">
        <v>357</v>
      </c>
      <c r="K98" s="53">
        <v>13</v>
      </c>
      <c r="L98" s="53" t="s">
        <v>751</v>
      </c>
      <c r="M98" s="54">
        <v>6</v>
      </c>
      <c r="N98" s="54"/>
      <c r="O98" s="53" t="s">
        <v>11</v>
      </c>
      <c r="P98" s="53" t="s">
        <v>41</v>
      </c>
      <c r="Q98" s="53" t="s">
        <v>6</v>
      </c>
      <c r="R98" s="53" t="s">
        <v>27</v>
      </c>
      <c r="S98" s="53" t="s">
        <v>8</v>
      </c>
      <c r="T98" s="54"/>
      <c r="U98" s="53" t="s">
        <v>71</v>
      </c>
      <c r="V98" s="53" t="s">
        <v>6</v>
      </c>
      <c r="W98" s="53" t="s">
        <v>38</v>
      </c>
      <c r="X98" s="54">
        <v>399</v>
      </c>
      <c r="Y98" s="53" t="s">
        <v>433</v>
      </c>
      <c r="Z98" s="82">
        <v>27</v>
      </c>
      <c r="AA98" s="114">
        <f>(19+41)/2.75</f>
        <v>21.818181818181817</v>
      </c>
      <c r="AB98" s="54">
        <v>27</v>
      </c>
      <c r="AC98" s="53" t="s">
        <v>752</v>
      </c>
      <c r="AD98" s="54">
        <v>190</v>
      </c>
      <c r="AE98" s="53" t="s">
        <v>37</v>
      </c>
      <c r="AF98" s="82">
        <v>13</v>
      </c>
      <c r="AG98" s="113">
        <f>(9+23)/2.7</f>
        <v>11.851851851851851</v>
      </c>
      <c r="AH98" s="54">
        <v>13</v>
      </c>
      <c r="AI98" s="86" t="s">
        <v>753</v>
      </c>
      <c r="BD98" s="21"/>
      <c r="BE98" s="21"/>
      <c r="BF98" s="21"/>
      <c r="BG98" s="21"/>
      <c r="BH98" s="21"/>
    </row>
    <row r="99" spans="1:69" s="20" customFormat="1" x14ac:dyDescent="0.25">
      <c r="A99" s="59">
        <v>87</v>
      </c>
      <c r="B99" s="53" t="s">
        <v>728</v>
      </c>
      <c r="C99" s="53">
        <v>2018</v>
      </c>
      <c r="D99" s="53" t="s">
        <v>807</v>
      </c>
      <c r="E99" s="74" t="s">
        <v>13</v>
      </c>
      <c r="F99" s="81" t="s">
        <v>714</v>
      </c>
      <c r="G99" s="81" t="s">
        <v>808</v>
      </c>
      <c r="H99" s="53">
        <v>19</v>
      </c>
      <c r="I99" s="53" t="s">
        <v>672</v>
      </c>
      <c r="J99" s="53" t="s">
        <v>29</v>
      </c>
      <c r="K99" s="54">
        <v>1</v>
      </c>
      <c r="L99" s="54"/>
      <c r="M99" s="54"/>
      <c r="N99" s="54"/>
      <c r="O99" s="53" t="s">
        <v>19</v>
      </c>
      <c r="P99" s="53" t="s">
        <v>41</v>
      </c>
      <c r="Q99" s="53" t="s">
        <v>6</v>
      </c>
      <c r="R99" s="53" t="s">
        <v>27</v>
      </c>
      <c r="S99" s="53" t="s">
        <v>8</v>
      </c>
      <c r="T99" s="54"/>
      <c r="U99" s="53" t="s">
        <v>54</v>
      </c>
      <c r="V99" s="53" t="s">
        <v>6</v>
      </c>
      <c r="W99" s="53" t="s">
        <v>5</v>
      </c>
      <c r="X99" s="54">
        <v>70</v>
      </c>
      <c r="Y99" s="53" t="s">
        <v>620</v>
      </c>
      <c r="Z99" s="54">
        <v>78.03</v>
      </c>
      <c r="AA99" s="109">
        <v>21.04</v>
      </c>
      <c r="AB99" s="82">
        <v>78.03</v>
      </c>
      <c r="AC99" s="83" t="s">
        <v>817</v>
      </c>
      <c r="AD99" s="54">
        <v>42</v>
      </c>
      <c r="AE99" s="53" t="s">
        <v>806</v>
      </c>
      <c r="AF99" s="54">
        <v>62</v>
      </c>
      <c r="AG99" s="107">
        <v>11.07</v>
      </c>
      <c r="AH99" s="82">
        <v>62</v>
      </c>
      <c r="AI99" s="84" t="s">
        <v>822</v>
      </c>
      <c r="BD99" s="21"/>
      <c r="BE99" s="21"/>
      <c r="BF99" s="21"/>
      <c r="BG99" s="21"/>
      <c r="BH99" s="21"/>
    </row>
    <row r="100" spans="1:69" s="20" customFormat="1" x14ac:dyDescent="0.25">
      <c r="A100" s="59">
        <v>99</v>
      </c>
      <c r="B100" s="53" t="s">
        <v>729</v>
      </c>
      <c r="C100" s="53">
        <v>2018</v>
      </c>
      <c r="D100" s="53" t="s">
        <v>800</v>
      </c>
      <c r="E100" s="74" t="s">
        <v>13</v>
      </c>
      <c r="F100" s="81" t="s">
        <v>685</v>
      </c>
      <c r="G100" s="53" t="s">
        <v>805</v>
      </c>
      <c r="H100" s="53">
        <v>22</v>
      </c>
      <c r="I100" s="53" t="s">
        <v>672</v>
      </c>
      <c r="J100" s="53" t="s">
        <v>377</v>
      </c>
      <c r="K100" s="54">
        <v>12</v>
      </c>
      <c r="L100" s="54"/>
      <c r="M100" s="54"/>
      <c r="N100" s="53" t="s">
        <v>799</v>
      </c>
      <c r="O100" s="53" t="s">
        <v>19</v>
      </c>
      <c r="P100" s="53" t="s">
        <v>41</v>
      </c>
      <c r="Q100" s="53" t="s">
        <v>6</v>
      </c>
      <c r="R100" s="53" t="s">
        <v>6</v>
      </c>
      <c r="S100" s="53" t="s">
        <v>8</v>
      </c>
      <c r="T100" s="54"/>
      <c r="U100" s="53" t="s">
        <v>54</v>
      </c>
      <c r="V100" s="53" t="s">
        <v>6</v>
      </c>
      <c r="W100" s="53" t="s">
        <v>5</v>
      </c>
      <c r="X100" s="53">
        <v>112</v>
      </c>
      <c r="Y100" s="53" t="s">
        <v>804</v>
      </c>
      <c r="Z100" s="82">
        <v>33</v>
      </c>
      <c r="AA100" s="114">
        <f>(23+43)/2.7</f>
        <v>24.444444444444443</v>
      </c>
      <c r="AB100" s="54">
        <v>33</v>
      </c>
      <c r="AC100" s="53" t="s">
        <v>801</v>
      </c>
      <c r="AD100" s="53">
        <v>122</v>
      </c>
      <c r="AE100" s="53" t="s">
        <v>803</v>
      </c>
      <c r="AF100" s="82">
        <v>27</v>
      </c>
      <c r="AG100" s="113">
        <f>(23+36)/2.7</f>
        <v>21.851851851851851</v>
      </c>
      <c r="AH100" s="54">
        <v>27</v>
      </c>
      <c r="AI100" s="66" t="s">
        <v>802</v>
      </c>
      <c r="BD100" s="21"/>
      <c r="BE100" s="21"/>
      <c r="BF100" s="21"/>
      <c r="BG100" s="21"/>
      <c r="BH100" s="21"/>
    </row>
    <row r="101" spans="1:69" s="20" customFormat="1" x14ac:dyDescent="0.25">
      <c r="A101" s="59" t="s">
        <v>732</v>
      </c>
      <c r="B101" s="53" t="s">
        <v>730</v>
      </c>
      <c r="C101" s="53">
        <v>2018</v>
      </c>
      <c r="D101" s="53" t="s">
        <v>754</v>
      </c>
      <c r="E101" s="74" t="s">
        <v>13</v>
      </c>
      <c r="F101" s="81" t="s">
        <v>758</v>
      </c>
      <c r="G101" s="81" t="s">
        <v>757</v>
      </c>
      <c r="H101" s="53">
        <v>12</v>
      </c>
      <c r="I101" s="53" t="s">
        <v>672</v>
      </c>
      <c r="J101" s="53" t="s">
        <v>357</v>
      </c>
      <c r="K101" s="54">
        <v>13</v>
      </c>
      <c r="L101" s="53" t="s">
        <v>813</v>
      </c>
      <c r="M101" s="54">
        <v>7</v>
      </c>
      <c r="N101" s="54"/>
      <c r="O101" s="53" t="s">
        <v>19</v>
      </c>
      <c r="P101" s="53" t="s">
        <v>41</v>
      </c>
      <c r="Q101" s="53" t="s">
        <v>35</v>
      </c>
      <c r="R101" s="53" t="s">
        <v>6</v>
      </c>
      <c r="S101" s="53" t="s">
        <v>8</v>
      </c>
      <c r="T101" s="54"/>
      <c r="U101" s="53" t="s">
        <v>175</v>
      </c>
      <c r="V101" s="53" t="s">
        <v>6</v>
      </c>
      <c r="W101" s="53"/>
      <c r="X101" s="53">
        <v>135</v>
      </c>
      <c r="Y101" s="53" t="s">
        <v>755</v>
      </c>
      <c r="Z101" s="54">
        <v>84</v>
      </c>
      <c r="AA101" s="109">
        <v>40</v>
      </c>
      <c r="AB101" s="82">
        <v>84</v>
      </c>
      <c r="AC101" s="83" t="s">
        <v>818</v>
      </c>
      <c r="AD101" s="53">
        <v>73</v>
      </c>
      <c r="AE101" s="53" t="s">
        <v>756</v>
      </c>
      <c r="AF101" s="54">
        <v>65</v>
      </c>
      <c r="AG101" s="107">
        <v>44</v>
      </c>
      <c r="AH101" s="82">
        <v>65</v>
      </c>
      <c r="AI101" s="84" t="s">
        <v>823</v>
      </c>
      <c r="BD101" s="21"/>
      <c r="BE101" s="21"/>
      <c r="BF101" s="21"/>
      <c r="BG101" s="21"/>
      <c r="BH101" s="21"/>
    </row>
    <row r="102" spans="1:69" s="20" customFormat="1" x14ac:dyDescent="0.25">
      <c r="A102" s="59" t="s">
        <v>738</v>
      </c>
      <c r="B102" s="53" t="s">
        <v>731</v>
      </c>
      <c r="C102" s="53">
        <v>2018</v>
      </c>
      <c r="D102" s="53" t="s">
        <v>43</v>
      </c>
      <c r="E102" s="74" t="s">
        <v>13</v>
      </c>
      <c r="F102" s="81" t="s">
        <v>763</v>
      </c>
      <c r="G102" s="53" t="s">
        <v>764</v>
      </c>
      <c r="H102" s="53">
        <v>5</v>
      </c>
      <c r="I102" s="53" t="s">
        <v>673</v>
      </c>
      <c r="J102" s="53" t="s">
        <v>357</v>
      </c>
      <c r="K102" s="54">
        <v>13</v>
      </c>
      <c r="L102" s="53" t="s">
        <v>765</v>
      </c>
      <c r="M102" s="54">
        <v>9</v>
      </c>
      <c r="N102" s="53" t="s">
        <v>766</v>
      </c>
      <c r="O102" s="53" t="s">
        <v>19</v>
      </c>
      <c r="P102" s="53" t="s">
        <v>41</v>
      </c>
      <c r="Q102" s="53" t="s">
        <v>28</v>
      </c>
      <c r="R102" s="53" t="s">
        <v>27</v>
      </c>
      <c r="S102" s="53" t="s">
        <v>39</v>
      </c>
      <c r="T102" s="54">
        <v>21</v>
      </c>
      <c r="U102" s="53" t="s">
        <v>34</v>
      </c>
      <c r="V102" s="53" t="s">
        <v>27</v>
      </c>
      <c r="W102" s="53" t="s">
        <v>38</v>
      </c>
      <c r="X102" s="53">
        <v>310</v>
      </c>
      <c r="Y102" s="53" t="s">
        <v>762</v>
      </c>
      <c r="Z102" s="53">
        <v>63.2</v>
      </c>
      <c r="AA102" s="109">
        <v>31.2</v>
      </c>
      <c r="AB102" s="53">
        <v>53.5</v>
      </c>
      <c r="AC102" s="53" t="s">
        <v>759</v>
      </c>
      <c r="AD102" s="53">
        <v>557</v>
      </c>
      <c r="AE102" s="53" t="s">
        <v>761</v>
      </c>
      <c r="AF102" s="53">
        <v>41.8</v>
      </c>
      <c r="AG102" s="109">
        <v>30.6</v>
      </c>
      <c r="AH102" s="53">
        <v>34</v>
      </c>
      <c r="AI102" s="66" t="s">
        <v>760</v>
      </c>
      <c r="BD102" s="21"/>
      <c r="BE102" s="21"/>
      <c r="BF102" s="21"/>
      <c r="BG102" s="21"/>
      <c r="BH102" s="21"/>
    </row>
    <row r="103" spans="1:69" s="20" customFormat="1" x14ac:dyDescent="0.25">
      <c r="A103" s="59" t="s">
        <v>737</v>
      </c>
      <c r="B103" s="53" t="s">
        <v>733</v>
      </c>
      <c r="C103" s="53">
        <v>2018</v>
      </c>
      <c r="D103" s="53" t="s">
        <v>767</v>
      </c>
      <c r="E103" s="74" t="s">
        <v>13</v>
      </c>
      <c r="F103" s="81" t="s">
        <v>768</v>
      </c>
      <c r="G103" s="53" t="s">
        <v>769</v>
      </c>
      <c r="H103" s="53">
        <v>18</v>
      </c>
      <c r="I103" s="53" t="s">
        <v>672</v>
      </c>
      <c r="J103" s="53" t="s">
        <v>357</v>
      </c>
      <c r="K103" s="53">
        <v>13</v>
      </c>
      <c r="L103" s="53" t="s">
        <v>773</v>
      </c>
      <c r="M103" s="53">
        <v>4</v>
      </c>
      <c r="N103" s="53" t="s">
        <v>774</v>
      </c>
      <c r="O103" s="53" t="s">
        <v>11</v>
      </c>
      <c r="P103" s="53" t="s">
        <v>41</v>
      </c>
      <c r="Q103" s="53" t="s">
        <v>6</v>
      </c>
      <c r="R103" s="53" t="s">
        <v>27</v>
      </c>
      <c r="S103" s="53" t="s">
        <v>8</v>
      </c>
      <c r="T103" s="54"/>
      <c r="U103" s="53" t="s">
        <v>772</v>
      </c>
      <c r="V103" s="53" t="s">
        <v>6</v>
      </c>
      <c r="W103" s="53" t="s">
        <v>38</v>
      </c>
      <c r="X103" s="53">
        <v>17</v>
      </c>
      <c r="Y103" s="53" t="s">
        <v>433</v>
      </c>
      <c r="Z103" s="82">
        <v>99</v>
      </c>
      <c r="AA103" s="114">
        <f>(52+239)/2.7</f>
        <v>107.77777777777777</v>
      </c>
      <c r="AB103" s="54">
        <v>99</v>
      </c>
      <c r="AC103" s="53" t="s">
        <v>770</v>
      </c>
      <c r="AD103" s="53">
        <v>29</v>
      </c>
      <c r="AE103" s="53" t="s">
        <v>37</v>
      </c>
      <c r="AF103" s="82">
        <v>82.5</v>
      </c>
      <c r="AG103" s="113">
        <f>(24+210)/2.7</f>
        <v>86.666666666666657</v>
      </c>
      <c r="AH103" s="54">
        <v>82.5</v>
      </c>
      <c r="AI103" s="66" t="s">
        <v>771</v>
      </c>
      <c r="BD103" s="21"/>
      <c r="BE103" s="21"/>
      <c r="BF103" s="21"/>
      <c r="BG103" s="21"/>
      <c r="BH103" s="21"/>
    </row>
    <row r="104" spans="1:69" s="20" customFormat="1" x14ac:dyDescent="0.25">
      <c r="A104" s="59" t="s">
        <v>734</v>
      </c>
      <c r="B104" s="53" t="s">
        <v>667</v>
      </c>
      <c r="C104" s="53">
        <v>2018</v>
      </c>
      <c r="D104" s="53" t="s">
        <v>775</v>
      </c>
      <c r="E104" s="74" t="s">
        <v>13</v>
      </c>
      <c r="F104" s="81" t="s">
        <v>776</v>
      </c>
      <c r="G104" s="53" t="s">
        <v>777</v>
      </c>
      <c r="H104" s="53">
        <v>94</v>
      </c>
      <c r="I104" s="53" t="s">
        <v>672</v>
      </c>
      <c r="J104" s="53" t="s">
        <v>357</v>
      </c>
      <c r="K104" s="53">
        <v>13</v>
      </c>
      <c r="L104" s="53" t="s">
        <v>781</v>
      </c>
      <c r="M104" s="53">
        <v>4</v>
      </c>
      <c r="N104" s="53" t="s">
        <v>766</v>
      </c>
      <c r="O104" s="53" t="s">
        <v>19</v>
      </c>
      <c r="P104" s="53" t="s">
        <v>41</v>
      </c>
      <c r="Q104" s="53" t="s">
        <v>6</v>
      </c>
      <c r="R104" s="53" t="s">
        <v>27</v>
      </c>
      <c r="S104" s="53" t="s">
        <v>8</v>
      </c>
      <c r="T104" s="54"/>
      <c r="U104" s="53" t="s">
        <v>186</v>
      </c>
      <c r="V104" s="53" t="s">
        <v>6</v>
      </c>
      <c r="W104" s="53" t="s">
        <v>5</v>
      </c>
      <c r="X104" s="53">
        <v>239</v>
      </c>
      <c r="Y104" s="53" t="s">
        <v>779</v>
      </c>
      <c r="Z104" s="82">
        <v>52</v>
      </c>
      <c r="AA104" s="114">
        <f>(43+70)/2.7</f>
        <v>41.851851851851848</v>
      </c>
      <c r="AB104" s="53">
        <v>52</v>
      </c>
      <c r="AC104" s="53" t="s">
        <v>483</v>
      </c>
      <c r="AD104" s="53">
        <v>220</v>
      </c>
      <c r="AE104" s="53" t="s">
        <v>780</v>
      </c>
      <c r="AF104" s="82">
        <v>34</v>
      </c>
      <c r="AG104" s="113">
        <f>(28+45)/2.7</f>
        <v>27.037037037037035</v>
      </c>
      <c r="AH104" s="54">
        <v>34</v>
      </c>
      <c r="AI104" s="66" t="s">
        <v>778</v>
      </c>
      <c r="BD104" s="21"/>
      <c r="BE104" s="21"/>
      <c r="BF104" s="21"/>
      <c r="BG104" s="21"/>
      <c r="BH104" s="21"/>
    </row>
    <row r="105" spans="1:69" s="20" customFormat="1" x14ac:dyDescent="0.25">
      <c r="A105" s="59" t="s">
        <v>736</v>
      </c>
      <c r="B105" s="53" t="s">
        <v>735</v>
      </c>
      <c r="C105" s="53">
        <v>2018</v>
      </c>
      <c r="D105" s="53" t="s">
        <v>782</v>
      </c>
      <c r="E105" s="74" t="s">
        <v>13</v>
      </c>
      <c r="F105" s="81" t="s">
        <v>784</v>
      </c>
      <c r="G105" s="53" t="s">
        <v>783</v>
      </c>
      <c r="H105" s="53">
        <v>48</v>
      </c>
      <c r="I105" s="53" t="s">
        <v>672</v>
      </c>
      <c r="J105" s="53" t="s">
        <v>540</v>
      </c>
      <c r="K105" s="53">
        <v>3</v>
      </c>
      <c r="L105" s="54"/>
      <c r="M105" s="54"/>
      <c r="N105" s="54"/>
      <c r="O105" s="53" t="s">
        <v>19</v>
      </c>
      <c r="P105" s="53" t="s">
        <v>9</v>
      </c>
      <c r="Q105" s="53" t="s">
        <v>6</v>
      </c>
      <c r="R105" s="53" t="s">
        <v>27</v>
      </c>
      <c r="S105" s="53" t="s">
        <v>8</v>
      </c>
      <c r="T105" s="54"/>
      <c r="U105" s="53" t="s">
        <v>54</v>
      </c>
      <c r="V105" s="53" t="s">
        <v>6</v>
      </c>
      <c r="W105" s="53" t="s">
        <v>5</v>
      </c>
      <c r="X105" s="53">
        <v>58</v>
      </c>
      <c r="Y105" s="53" t="s">
        <v>433</v>
      </c>
      <c r="Z105" s="54">
        <v>125</v>
      </c>
      <c r="AA105" s="107">
        <v>45</v>
      </c>
      <c r="AB105" s="82">
        <v>125</v>
      </c>
      <c r="AC105" s="83" t="s">
        <v>819</v>
      </c>
      <c r="AD105" s="53">
        <v>58</v>
      </c>
      <c r="AE105" s="53" t="s">
        <v>37</v>
      </c>
      <c r="AF105" s="54">
        <v>63</v>
      </c>
      <c r="AG105" s="109">
        <v>23</v>
      </c>
      <c r="AH105" s="82">
        <v>63</v>
      </c>
      <c r="AI105" s="84" t="s">
        <v>824</v>
      </c>
      <c r="BD105" s="21"/>
      <c r="BE105" s="21"/>
      <c r="BF105" s="21"/>
      <c r="BG105" s="21"/>
      <c r="BH105" s="21"/>
    </row>
    <row r="106" spans="1:69" s="20" customFormat="1" x14ac:dyDescent="0.25">
      <c r="A106" s="59" t="s">
        <v>739</v>
      </c>
      <c r="B106" s="53" t="s">
        <v>370</v>
      </c>
      <c r="C106" s="53">
        <v>2018</v>
      </c>
      <c r="D106" s="53" t="s">
        <v>122</v>
      </c>
      <c r="E106" s="74" t="s">
        <v>13</v>
      </c>
      <c r="F106" s="81" t="s">
        <v>744</v>
      </c>
      <c r="G106" s="53" t="s">
        <v>623</v>
      </c>
      <c r="H106" s="53">
        <v>48</v>
      </c>
      <c r="I106" s="53" t="s">
        <v>672</v>
      </c>
      <c r="J106" s="53" t="s">
        <v>540</v>
      </c>
      <c r="K106" s="53">
        <v>3</v>
      </c>
      <c r="L106" s="54"/>
      <c r="M106" s="54"/>
      <c r="N106" s="54"/>
      <c r="O106" s="53" t="s">
        <v>19</v>
      </c>
      <c r="P106" s="53" t="s">
        <v>9</v>
      </c>
      <c r="Q106" s="53" t="s">
        <v>6</v>
      </c>
      <c r="R106" s="53" t="s">
        <v>27</v>
      </c>
      <c r="S106" s="53" t="s">
        <v>8</v>
      </c>
      <c r="T106" s="54"/>
      <c r="U106" s="53" t="s">
        <v>175</v>
      </c>
      <c r="V106" s="53" t="s">
        <v>6</v>
      </c>
      <c r="W106" s="53" t="s">
        <v>5</v>
      </c>
      <c r="X106" s="53">
        <v>69</v>
      </c>
      <c r="Y106" s="53" t="s">
        <v>785</v>
      </c>
      <c r="Z106" s="82">
        <v>75</v>
      </c>
      <c r="AA106" s="114">
        <f>(90+63)/2.7</f>
        <v>56.666666666666664</v>
      </c>
      <c r="AB106" s="53">
        <v>75</v>
      </c>
      <c r="AC106" s="53" t="s">
        <v>786</v>
      </c>
      <c r="AD106" s="53">
        <v>83</v>
      </c>
      <c r="AE106" s="53" t="s">
        <v>699</v>
      </c>
      <c r="AF106" s="82">
        <v>54</v>
      </c>
      <c r="AG106" s="113">
        <f>(46+66)/2.7</f>
        <v>41.481481481481481</v>
      </c>
      <c r="AH106" s="53">
        <v>54</v>
      </c>
      <c r="AI106" s="66" t="s">
        <v>787</v>
      </c>
      <c r="BD106" s="21"/>
      <c r="BE106" s="21"/>
      <c r="BF106" s="21"/>
      <c r="BG106" s="21"/>
      <c r="BH106" s="21"/>
    </row>
    <row r="107" spans="1:69" x14ac:dyDescent="0.25">
      <c r="A107" s="59" t="s">
        <v>740</v>
      </c>
      <c r="B107" s="53" t="s">
        <v>741</v>
      </c>
      <c r="C107" s="49">
        <v>2018</v>
      </c>
      <c r="D107" s="53" t="s">
        <v>788</v>
      </c>
      <c r="E107" s="74" t="s">
        <v>13</v>
      </c>
      <c r="F107" s="81" t="s">
        <v>789</v>
      </c>
      <c r="G107" s="53" t="s">
        <v>790</v>
      </c>
      <c r="H107" s="53">
        <v>48</v>
      </c>
      <c r="I107" s="53" t="s">
        <v>672</v>
      </c>
      <c r="J107" s="76" t="s">
        <v>377</v>
      </c>
      <c r="K107" s="53">
        <v>12</v>
      </c>
      <c r="L107" s="49"/>
      <c r="M107" s="49"/>
      <c r="N107" s="53" t="s">
        <v>791</v>
      </c>
      <c r="O107" s="53" t="s">
        <v>19</v>
      </c>
      <c r="P107" s="53" t="s">
        <v>41</v>
      </c>
      <c r="Q107" s="53" t="s">
        <v>6</v>
      </c>
      <c r="R107" s="53" t="s">
        <v>6</v>
      </c>
      <c r="S107" s="53" t="s">
        <v>8</v>
      </c>
      <c r="T107" s="49"/>
      <c r="U107" s="53" t="s">
        <v>792</v>
      </c>
      <c r="V107" s="53" t="s">
        <v>6</v>
      </c>
      <c r="W107" s="53" t="s">
        <v>5</v>
      </c>
      <c r="X107" s="53">
        <v>3</v>
      </c>
      <c r="Y107" s="53" t="s">
        <v>433</v>
      </c>
      <c r="Z107" s="49">
        <v>121.6</v>
      </c>
      <c r="AA107" s="105">
        <v>33.9</v>
      </c>
      <c r="AB107" s="82">
        <v>121.6</v>
      </c>
      <c r="AC107" s="83" t="s">
        <v>820</v>
      </c>
      <c r="AD107" s="53">
        <v>5</v>
      </c>
      <c r="AE107" s="53" t="s">
        <v>37</v>
      </c>
      <c r="AF107" s="49">
        <v>96</v>
      </c>
      <c r="AG107" s="105">
        <v>7.8</v>
      </c>
      <c r="AH107" s="82">
        <v>96</v>
      </c>
      <c r="AI107" s="84" t="s">
        <v>825</v>
      </c>
      <c r="BI107" s="6"/>
      <c r="BJ107" s="6"/>
      <c r="BK107" s="6"/>
      <c r="BL107" s="6"/>
      <c r="BN107" s="5"/>
      <c r="BO107" s="5"/>
      <c r="BP107" s="5"/>
      <c r="BQ107" s="5"/>
    </row>
    <row r="108" spans="1:69" s="20" customFormat="1" x14ac:dyDescent="0.25">
      <c r="A108" s="59" t="s">
        <v>742</v>
      </c>
      <c r="B108" s="53" t="s">
        <v>743</v>
      </c>
      <c r="C108" s="49">
        <v>2015</v>
      </c>
      <c r="D108" s="53" t="s">
        <v>793</v>
      </c>
      <c r="E108" s="74" t="s">
        <v>13</v>
      </c>
      <c r="F108" s="81" t="s">
        <v>794</v>
      </c>
      <c r="G108" s="53" t="s">
        <v>795</v>
      </c>
      <c r="H108" s="53">
        <v>20</v>
      </c>
      <c r="I108" s="53" t="s">
        <v>672</v>
      </c>
      <c r="J108" s="53" t="s">
        <v>357</v>
      </c>
      <c r="K108" s="53">
        <v>13</v>
      </c>
      <c r="L108" s="53" t="s">
        <v>797</v>
      </c>
      <c r="M108" s="54"/>
      <c r="N108" s="53" t="s">
        <v>796</v>
      </c>
      <c r="O108" s="53" t="s">
        <v>11</v>
      </c>
      <c r="P108" s="53" t="s">
        <v>41</v>
      </c>
      <c r="Q108" s="53" t="s">
        <v>6</v>
      </c>
      <c r="R108" s="53" t="s">
        <v>27</v>
      </c>
      <c r="S108" s="53" t="s">
        <v>8</v>
      </c>
      <c r="T108" s="54"/>
      <c r="U108" s="53" t="s">
        <v>798</v>
      </c>
      <c r="V108" s="53" t="s">
        <v>6</v>
      </c>
      <c r="W108" s="53" t="s">
        <v>5</v>
      </c>
      <c r="X108" s="53">
        <v>19</v>
      </c>
      <c r="Y108" s="53" t="s">
        <v>433</v>
      </c>
      <c r="Z108" s="54">
        <v>88</v>
      </c>
      <c r="AA108" s="109">
        <v>25.17</v>
      </c>
      <c r="AB108" s="82">
        <v>88</v>
      </c>
      <c r="AC108" s="83" t="s">
        <v>821</v>
      </c>
      <c r="AD108" s="53">
        <v>32</v>
      </c>
      <c r="AE108" s="53" t="s">
        <v>37</v>
      </c>
      <c r="AF108" s="54">
        <v>71</v>
      </c>
      <c r="AG108" s="107">
        <v>27.87</v>
      </c>
      <c r="AH108" s="82">
        <v>71</v>
      </c>
      <c r="AI108" s="84" t="s">
        <v>826</v>
      </c>
      <c r="BD108" s="21"/>
      <c r="BE108" s="21"/>
      <c r="BF108" s="21"/>
      <c r="BG108" s="21"/>
      <c r="BH108" s="21"/>
    </row>
    <row r="109" spans="1:69" s="20" customFormat="1" x14ac:dyDescent="0.25">
      <c r="A109" s="19"/>
      <c r="B109" s="23"/>
      <c r="C109" s="5"/>
      <c r="E109" s="21"/>
      <c r="F109" s="22"/>
      <c r="G109" s="23"/>
      <c r="I109" s="23"/>
      <c r="J109" s="23"/>
      <c r="O109" s="23"/>
      <c r="P109" s="23"/>
      <c r="Q109" s="5"/>
      <c r="R109" s="23"/>
      <c r="S109" s="23"/>
      <c r="T109" s="23"/>
      <c r="U109" s="23"/>
      <c r="W109" s="23"/>
      <c r="X109" s="23"/>
      <c r="Y109" s="23"/>
      <c r="AA109" s="115"/>
      <c r="AB109" s="13"/>
      <c r="AC109" s="27"/>
      <c r="AD109" s="13"/>
      <c r="AE109" s="27"/>
      <c r="AF109" s="13"/>
      <c r="AG109" s="116"/>
      <c r="AH109" s="13"/>
      <c r="AI109" s="27"/>
      <c r="AJ109" s="13"/>
      <c r="AK109" s="13"/>
      <c r="AL109" s="13"/>
      <c r="AM109" s="27"/>
      <c r="BH109" s="21"/>
      <c r="BI109" s="21"/>
      <c r="BJ109" s="21"/>
      <c r="BK109" s="21"/>
      <c r="BL109" s="21"/>
    </row>
    <row r="110" spans="1:69" s="30" customFormat="1" ht="30" customHeight="1" x14ac:dyDescent="0.3">
      <c r="A110" s="30" t="s">
        <v>674</v>
      </c>
      <c r="D110" s="31"/>
      <c r="AA110" s="117"/>
      <c r="AG110" s="117"/>
      <c r="BM110" s="31"/>
      <c r="BN110" s="31"/>
      <c r="BO110" s="31"/>
      <c r="BP110" s="31"/>
      <c r="BQ110" s="31"/>
    </row>
    <row r="111" spans="1:69" s="25" customFormat="1" ht="180" x14ac:dyDescent="0.25">
      <c r="A111" s="87" t="s">
        <v>300</v>
      </c>
      <c r="B111" s="87" t="s">
        <v>299</v>
      </c>
      <c r="C111" s="87" t="s">
        <v>298</v>
      </c>
      <c r="D111" s="87" t="s">
        <v>297</v>
      </c>
      <c r="E111" s="87" t="s">
        <v>293</v>
      </c>
      <c r="F111" s="88" t="s">
        <v>273</v>
      </c>
      <c r="G111" s="89" t="s">
        <v>278</v>
      </c>
      <c r="H111" s="89" t="s">
        <v>277</v>
      </c>
      <c r="I111" s="89" t="s">
        <v>642</v>
      </c>
      <c r="J111" s="89" t="s">
        <v>643</v>
      </c>
      <c r="K111" s="89" t="s">
        <v>644</v>
      </c>
      <c r="L111" s="89" t="s">
        <v>645</v>
      </c>
      <c r="M111" s="89" t="s">
        <v>274</v>
      </c>
      <c r="N111" s="89" t="s">
        <v>276</v>
      </c>
      <c r="O111" s="89" t="s">
        <v>275</v>
      </c>
      <c r="P111" s="89" t="s">
        <v>647</v>
      </c>
      <c r="Q111" s="89" t="s">
        <v>646</v>
      </c>
      <c r="R111" s="89" t="s">
        <v>648</v>
      </c>
      <c r="AA111" s="118"/>
      <c r="AG111" s="118"/>
      <c r="BM111" s="26"/>
      <c r="BN111" s="26"/>
      <c r="BO111" s="26"/>
      <c r="BP111" s="26"/>
      <c r="BQ111" s="26"/>
    </row>
    <row r="112" spans="1:69" x14ac:dyDescent="0.25">
      <c r="A112" s="49">
        <v>820</v>
      </c>
      <c r="B112" s="49" t="s">
        <v>139</v>
      </c>
      <c r="C112" s="49" t="s">
        <v>272</v>
      </c>
      <c r="D112" s="51" t="s">
        <v>13</v>
      </c>
      <c r="E112" s="53" t="s">
        <v>672</v>
      </c>
      <c r="F112" s="49" t="s">
        <v>75</v>
      </c>
      <c r="G112" s="49" t="s">
        <v>76</v>
      </c>
      <c r="H112" s="49" t="s">
        <v>76</v>
      </c>
      <c r="I112" s="49" t="s">
        <v>76</v>
      </c>
      <c r="J112" s="49" t="s">
        <v>76</v>
      </c>
      <c r="K112" s="49" t="s">
        <v>76</v>
      </c>
      <c r="L112" s="49" t="s">
        <v>76</v>
      </c>
      <c r="M112" s="49" t="s">
        <v>76</v>
      </c>
      <c r="N112" s="49" t="s">
        <v>10</v>
      </c>
      <c r="O112" s="49" t="s">
        <v>76</v>
      </c>
      <c r="P112" s="49" t="s">
        <v>76</v>
      </c>
      <c r="Q112" s="49" t="s">
        <v>10</v>
      </c>
      <c r="R112" s="54" t="s">
        <v>10</v>
      </c>
    </row>
    <row r="113" spans="1:18" x14ac:dyDescent="0.25">
      <c r="A113" s="49">
        <v>823</v>
      </c>
      <c r="B113" s="49" t="s">
        <v>266</v>
      </c>
      <c r="C113" s="49" t="s">
        <v>265</v>
      </c>
      <c r="D113" s="51" t="s">
        <v>13</v>
      </c>
      <c r="E113" s="53" t="s">
        <v>672</v>
      </c>
      <c r="F113" s="49" t="s">
        <v>75</v>
      </c>
      <c r="G113" s="49" t="s">
        <v>76</v>
      </c>
      <c r="H113" s="49" t="s">
        <v>76</v>
      </c>
      <c r="I113" s="49" t="s">
        <v>76</v>
      </c>
      <c r="J113" s="49" t="s">
        <v>76</v>
      </c>
      <c r="K113" s="49" t="s">
        <v>10</v>
      </c>
      <c r="L113" s="49" t="s">
        <v>76</v>
      </c>
      <c r="M113" s="49" t="s">
        <v>76</v>
      </c>
      <c r="N113" s="49" t="s">
        <v>10</v>
      </c>
      <c r="O113" s="49" t="s">
        <v>76</v>
      </c>
      <c r="P113" s="49" t="s">
        <v>76</v>
      </c>
      <c r="Q113" s="49" t="s">
        <v>10</v>
      </c>
      <c r="R113" s="54" t="s">
        <v>10</v>
      </c>
    </row>
    <row r="114" spans="1:18" x14ac:dyDescent="0.25">
      <c r="A114" s="59">
        <v>832</v>
      </c>
      <c r="B114" s="49" t="s">
        <v>261</v>
      </c>
      <c r="C114" s="49" t="s">
        <v>260</v>
      </c>
      <c r="D114" s="51" t="s">
        <v>13</v>
      </c>
      <c r="E114" s="53" t="s">
        <v>672</v>
      </c>
      <c r="F114" s="49" t="s">
        <v>75</v>
      </c>
      <c r="G114" s="49" t="s">
        <v>76</v>
      </c>
      <c r="H114" s="49" t="s">
        <v>76</v>
      </c>
      <c r="I114" s="49" t="s">
        <v>192</v>
      </c>
      <c r="J114" s="49" t="s">
        <v>76</v>
      </c>
      <c r="K114" s="49" t="s">
        <v>10</v>
      </c>
      <c r="L114" s="49" t="s">
        <v>76</v>
      </c>
      <c r="M114" s="49" t="s">
        <v>76</v>
      </c>
      <c r="N114" s="49" t="s">
        <v>10</v>
      </c>
      <c r="O114" s="49" t="s">
        <v>76</v>
      </c>
      <c r="P114" s="49" t="s">
        <v>76</v>
      </c>
      <c r="Q114" s="49" t="s">
        <v>10</v>
      </c>
      <c r="R114" s="54" t="s">
        <v>10</v>
      </c>
    </row>
    <row r="115" spans="1:18" x14ac:dyDescent="0.25">
      <c r="A115" s="59">
        <v>846</v>
      </c>
      <c r="B115" s="49" t="s">
        <v>254</v>
      </c>
      <c r="C115" s="49" t="s">
        <v>9</v>
      </c>
      <c r="D115" s="51" t="s">
        <v>13</v>
      </c>
      <c r="E115" s="53" t="s">
        <v>672</v>
      </c>
      <c r="F115" s="49" t="s">
        <v>185</v>
      </c>
      <c r="G115" s="49" t="s">
        <v>76</v>
      </c>
      <c r="H115" s="49" t="s">
        <v>76</v>
      </c>
      <c r="I115" s="49" t="s">
        <v>76</v>
      </c>
      <c r="J115" s="49" t="s">
        <v>76</v>
      </c>
      <c r="K115" s="49" t="s">
        <v>76</v>
      </c>
      <c r="L115" s="49" t="s">
        <v>76</v>
      </c>
      <c r="M115" s="49" t="s">
        <v>76</v>
      </c>
      <c r="N115" s="49" t="s">
        <v>10</v>
      </c>
      <c r="O115" s="49" t="s">
        <v>76</v>
      </c>
      <c r="P115" s="49" t="s">
        <v>10</v>
      </c>
      <c r="Q115" s="49" t="s">
        <v>76</v>
      </c>
      <c r="R115" s="54" t="s">
        <v>76</v>
      </c>
    </row>
    <row r="116" spans="1:18" x14ac:dyDescent="0.25">
      <c r="A116" s="59">
        <v>855</v>
      </c>
      <c r="B116" s="49" t="s">
        <v>242</v>
      </c>
      <c r="C116" s="49" t="s">
        <v>241</v>
      </c>
      <c r="D116" s="51" t="s">
        <v>13</v>
      </c>
      <c r="E116" s="53" t="s">
        <v>672</v>
      </c>
      <c r="F116" s="49" t="s">
        <v>75</v>
      </c>
      <c r="G116" s="49" t="s">
        <v>76</v>
      </c>
      <c r="H116" s="49" t="s">
        <v>76</v>
      </c>
      <c r="I116" s="49" t="s">
        <v>76</v>
      </c>
      <c r="J116" s="49" t="s">
        <v>76</v>
      </c>
      <c r="K116" s="49" t="s">
        <v>10</v>
      </c>
      <c r="L116" s="49" t="s">
        <v>76</v>
      </c>
      <c r="M116" s="49" t="s">
        <v>76</v>
      </c>
      <c r="N116" s="49" t="s">
        <v>10</v>
      </c>
      <c r="O116" s="49" t="s">
        <v>76</v>
      </c>
      <c r="P116" s="49" t="s">
        <v>76</v>
      </c>
      <c r="Q116" s="49" t="s">
        <v>10</v>
      </c>
      <c r="R116" s="54" t="s">
        <v>10</v>
      </c>
    </row>
    <row r="117" spans="1:18" x14ac:dyDescent="0.25">
      <c r="A117" s="59">
        <v>862</v>
      </c>
      <c r="B117" s="49" t="s">
        <v>232</v>
      </c>
      <c r="C117" s="49" t="s">
        <v>14</v>
      </c>
      <c r="D117" s="51" t="s">
        <v>13</v>
      </c>
      <c r="E117" s="53" t="s">
        <v>672</v>
      </c>
      <c r="F117" s="49" t="s">
        <v>185</v>
      </c>
      <c r="G117" s="49" t="s">
        <v>76</v>
      </c>
      <c r="H117" s="49" t="s">
        <v>76</v>
      </c>
      <c r="I117" s="49" t="s">
        <v>76</v>
      </c>
      <c r="J117" s="49" t="s">
        <v>76</v>
      </c>
      <c r="K117" s="49" t="s">
        <v>76</v>
      </c>
      <c r="L117" s="49" t="s">
        <v>76</v>
      </c>
      <c r="M117" s="49" t="s">
        <v>76</v>
      </c>
      <c r="N117" s="49" t="s">
        <v>10</v>
      </c>
      <c r="O117" s="49" t="s">
        <v>76</v>
      </c>
      <c r="P117" s="49" t="s">
        <v>76</v>
      </c>
      <c r="Q117" s="49" t="s">
        <v>10</v>
      </c>
      <c r="R117" s="54" t="s">
        <v>76</v>
      </c>
    </row>
    <row r="118" spans="1:18" x14ac:dyDescent="0.25">
      <c r="A118" s="59">
        <v>865</v>
      </c>
      <c r="B118" s="54" t="s">
        <v>226</v>
      </c>
      <c r="C118" s="49" t="s">
        <v>110</v>
      </c>
      <c r="D118" s="51" t="s">
        <v>13</v>
      </c>
      <c r="E118" s="53" t="s">
        <v>672</v>
      </c>
      <c r="F118" s="49" t="s">
        <v>220</v>
      </c>
      <c r="G118" s="49" t="s">
        <v>76</v>
      </c>
      <c r="H118" s="49" t="s">
        <v>140</v>
      </c>
      <c r="I118" s="49" t="s">
        <v>76</v>
      </c>
      <c r="J118" s="49" t="s">
        <v>76</v>
      </c>
      <c r="K118" s="49" t="s">
        <v>76</v>
      </c>
      <c r="L118" s="49" t="s">
        <v>140</v>
      </c>
      <c r="M118" s="49" t="s">
        <v>76</v>
      </c>
      <c r="N118" s="49" t="s">
        <v>10</v>
      </c>
      <c r="O118" s="49" t="s">
        <v>76</v>
      </c>
      <c r="P118" s="49" t="s">
        <v>10</v>
      </c>
      <c r="Q118" s="49" t="s">
        <v>76</v>
      </c>
      <c r="R118" s="54" t="s">
        <v>10</v>
      </c>
    </row>
    <row r="119" spans="1:18" x14ac:dyDescent="0.25">
      <c r="A119" s="59">
        <v>869</v>
      </c>
      <c r="B119" s="49" t="s">
        <v>219</v>
      </c>
      <c r="C119" s="49" t="s">
        <v>218</v>
      </c>
      <c r="D119" s="51" t="s">
        <v>13</v>
      </c>
      <c r="E119" s="53" t="s">
        <v>672</v>
      </c>
      <c r="F119" s="49" t="s">
        <v>212</v>
      </c>
      <c r="G119" s="49" t="s">
        <v>76</v>
      </c>
      <c r="H119" s="49" t="s">
        <v>76</v>
      </c>
      <c r="I119" s="49" t="s">
        <v>76</v>
      </c>
      <c r="J119" s="49" t="s">
        <v>76</v>
      </c>
      <c r="K119" s="49" t="s">
        <v>10</v>
      </c>
      <c r="L119" s="49" t="s">
        <v>76</v>
      </c>
      <c r="M119" s="49" t="s">
        <v>76</v>
      </c>
      <c r="N119" s="49" t="s">
        <v>10</v>
      </c>
      <c r="O119" s="49" t="s">
        <v>76</v>
      </c>
      <c r="P119" s="49" t="s">
        <v>10</v>
      </c>
      <c r="Q119" s="49" t="s">
        <v>76</v>
      </c>
      <c r="R119" s="54" t="s">
        <v>10</v>
      </c>
    </row>
    <row r="120" spans="1:18" x14ac:dyDescent="0.25">
      <c r="A120" s="59">
        <v>874</v>
      </c>
      <c r="B120" s="49" t="s">
        <v>211</v>
      </c>
      <c r="C120" s="49" t="s">
        <v>210</v>
      </c>
      <c r="D120" s="51" t="s">
        <v>13</v>
      </c>
      <c r="E120" s="53" t="s">
        <v>672</v>
      </c>
      <c r="F120" s="49" t="s">
        <v>207</v>
      </c>
      <c r="G120" s="49" t="s">
        <v>76</v>
      </c>
      <c r="H120" s="49" t="s">
        <v>76</v>
      </c>
      <c r="I120" s="49" t="s">
        <v>192</v>
      </c>
      <c r="J120" s="49" t="s">
        <v>76</v>
      </c>
      <c r="K120" s="49" t="s">
        <v>76</v>
      </c>
      <c r="L120" s="49" t="s">
        <v>76</v>
      </c>
      <c r="M120" s="49" t="s">
        <v>76</v>
      </c>
      <c r="N120" s="49" t="s">
        <v>10</v>
      </c>
      <c r="O120" s="49" t="s">
        <v>76</v>
      </c>
      <c r="P120" s="49" t="s">
        <v>10</v>
      </c>
      <c r="Q120" s="49" t="s">
        <v>10</v>
      </c>
      <c r="R120" s="54" t="s">
        <v>10</v>
      </c>
    </row>
    <row r="121" spans="1:18" x14ac:dyDescent="0.25">
      <c r="A121" s="59">
        <v>876</v>
      </c>
      <c r="B121" s="49" t="s">
        <v>206</v>
      </c>
      <c r="C121" s="49" t="s">
        <v>14</v>
      </c>
      <c r="D121" s="51" t="s">
        <v>13</v>
      </c>
      <c r="E121" s="53" t="s">
        <v>672</v>
      </c>
      <c r="F121" s="49" t="s">
        <v>199</v>
      </c>
      <c r="G121" s="49" t="s">
        <v>76</v>
      </c>
      <c r="H121" s="49" t="s">
        <v>76</v>
      </c>
      <c r="I121" s="49" t="s">
        <v>76</v>
      </c>
      <c r="J121" s="49" t="s">
        <v>76</v>
      </c>
      <c r="K121" s="49" t="s">
        <v>76</v>
      </c>
      <c r="L121" s="49" t="s">
        <v>76</v>
      </c>
      <c r="M121" s="49" t="s">
        <v>76</v>
      </c>
      <c r="N121" s="49" t="s">
        <v>10</v>
      </c>
      <c r="O121" s="49" t="s">
        <v>76</v>
      </c>
      <c r="P121" s="49" t="s">
        <v>76</v>
      </c>
      <c r="Q121" s="49" t="s">
        <v>76</v>
      </c>
      <c r="R121" s="54" t="s">
        <v>10</v>
      </c>
    </row>
    <row r="122" spans="1:18" x14ac:dyDescent="0.25">
      <c r="A122" s="59">
        <v>879</v>
      </c>
      <c r="B122" s="49" t="s">
        <v>198</v>
      </c>
      <c r="C122" s="49" t="s">
        <v>43</v>
      </c>
      <c r="D122" s="51" t="s">
        <v>13</v>
      </c>
      <c r="E122" s="53" t="s">
        <v>672</v>
      </c>
      <c r="F122" s="49" t="s">
        <v>75</v>
      </c>
      <c r="G122" s="49" t="s">
        <v>76</v>
      </c>
      <c r="H122" s="49" t="s">
        <v>76</v>
      </c>
      <c r="I122" s="49" t="s">
        <v>192</v>
      </c>
      <c r="J122" s="49" t="s">
        <v>76</v>
      </c>
      <c r="K122" s="49" t="s">
        <v>76</v>
      </c>
      <c r="L122" s="49" t="s">
        <v>76</v>
      </c>
      <c r="M122" s="49" t="s">
        <v>76</v>
      </c>
      <c r="N122" s="49" t="s">
        <v>10</v>
      </c>
      <c r="O122" s="49" t="s">
        <v>76</v>
      </c>
      <c r="P122" s="49" t="s">
        <v>76</v>
      </c>
      <c r="Q122" s="49" t="s">
        <v>10</v>
      </c>
      <c r="R122" s="54" t="s">
        <v>10</v>
      </c>
    </row>
    <row r="123" spans="1:18" x14ac:dyDescent="0.25">
      <c r="A123" s="59">
        <v>884</v>
      </c>
      <c r="B123" s="49" t="s">
        <v>74</v>
      </c>
      <c r="C123" s="49" t="s">
        <v>73</v>
      </c>
      <c r="D123" s="51" t="s">
        <v>13</v>
      </c>
      <c r="E123" s="53" t="s">
        <v>672</v>
      </c>
      <c r="F123" s="49" t="s">
        <v>187</v>
      </c>
      <c r="G123" s="49" t="s">
        <v>76</v>
      </c>
      <c r="H123" s="49" t="s">
        <v>76</v>
      </c>
      <c r="I123" s="49" t="s">
        <v>76</v>
      </c>
      <c r="J123" s="49" t="s">
        <v>76</v>
      </c>
      <c r="K123" s="49" t="s">
        <v>76</v>
      </c>
      <c r="L123" s="49" t="s">
        <v>76</v>
      </c>
      <c r="M123" s="49" t="s">
        <v>76</v>
      </c>
      <c r="N123" s="49" t="s">
        <v>10</v>
      </c>
      <c r="O123" s="49" t="s">
        <v>76</v>
      </c>
      <c r="P123" s="49" t="s">
        <v>76</v>
      </c>
      <c r="Q123" s="49" t="s">
        <v>76</v>
      </c>
      <c r="R123" s="54" t="s">
        <v>10</v>
      </c>
    </row>
    <row r="124" spans="1:18" x14ac:dyDescent="0.25">
      <c r="A124" s="59">
        <v>929</v>
      </c>
      <c r="B124" s="49" t="s">
        <v>184</v>
      </c>
      <c r="C124" s="49" t="s">
        <v>43</v>
      </c>
      <c r="D124" s="51" t="s">
        <v>13</v>
      </c>
      <c r="E124" s="53" t="s">
        <v>672</v>
      </c>
      <c r="F124" s="49" t="s">
        <v>75</v>
      </c>
      <c r="G124" s="49" t="s">
        <v>76</v>
      </c>
      <c r="H124" s="49" t="s">
        <v>76</v>
      </c>
      <c r="I124" s="49" t="s">
        <v>76</v>
      </c>
      <c r="J124" s="49" t="s">
        <v>76</v>
      </c>
      <c r="K124" s="49" t="s">
        <v>76</v>
      </c>
      <c r="L124" s="49" t="s">
        <v>76</v>
      </c>
      <c r="M124" s="49" t="s">
        <v>76</v>
      </c>
      <c r="N124" s="49" t="s">
        <v>10</v>
      </c>
      <c r="O124" s="49" t="s">
        <v>76</v>
      </c>
      <c r="P124" s="49" t="s">
        <v>76</v>
      </c>
      <c r="Q124" s="49" t="s">
        <v>76</v>
      </c>
      <c r="R124" s="54" t="s">
        <v>10</v>
      </c>
    </row>
    <row r="125" spans="1:18" x14ac:dyDescent="0.25">
      <c r="A125" s="59">
        <v>987</v>
      </c>
      <c r="B125" s="49" t="s">
        <v>178</v>
      </c>
      <c r="C125" s="49" t="s">
        <v>177</v>
      </c>
      <c r="D125" s="51" t="s">
        <v>13</v>
      </c>
      <c r="E125" s="53" t="s">
        <v>672</v>
      </c>
      <c r="F125" s="49" t="s">
        <v>131</v>
      </c>
      <c r="G125" s="49" t="s">
        <v>76</v>
      </c>
      <c r="H125" s="49" t="s">
        <v>76</v>
      </c>
      <c r="I125" s="49" t="s">
        <v>76</v>
      </c>
      <c r="J125" s="49" t="s">
        <v>76</v>
      </c>
      <c r="K125" s="49" t="s">
        <v>10</v>
      </c>
      <c r="L125" s="49" t="s">
        <v>76</v>
      </c>
      <c r="M125" s="49" t="s">
        <v>76</v>
      </c>
      <c r="N125" s="49" t="s">
        <v>10</v>
      </c>
      <c r="O125" s="49" t="s">
        <v>76</v>
      </c>
      <c r="P125" s="49" t="s">
        <v>76</v>
      </c>
      <c r="Q125" s="49" t="s">
        <v>10</v>
      </c>
      <c r="R125" s="54" t="s">
        <v>164</v>
      </c>
    </row>
    <row r="126" spans="1:18" x14ac:dyDescent="0.25">
      <c r="A126" s="59">
        <v>995</v>
      </c>
      <c r="B126" s="54" t="s">
        <v>172</v>
      </c>
      <c r="C126" s="54" t="s">
        <v>171</v>
      </c>
      <c r="D126" s="62" t="s">
        <v>13</v>
      </c>
      <c r="E126" s="53" t="s">
        <v>672</v>
      </c>
      <c r="F126" s="54" t="s">
        <v>96</v>
      </c>
      <c r="G126" s="54" t="s">
        <v>76</v>
      </c>
      <c r="H126" s="54" t="s">
        <v>76</v>
      </c>
      <c r="I126" s="54" t="s">
        <v>76</v>
      </c>
      <c r="J126" s="54" t="s">
        <v>76</v>
      </c>
      <c r="K126" s="54" t="s">
        <v>10</v>
      </c>
      <c r="L126" s="54" t="s">
        <v>76</v>
      </c>
      <c r="M126" s="54" t="s">
        <v>76</v>
      </c>
      <c r="N126" s="54" t="s">
        <v>10</v>
      </c>
      <c r="O126" s="54" t="s">
        <v>76</v>
      </c>
      <c r="P126" s="54" t="s">
        <v>76</v>
      </c>
      <c r="Q126" s="54" t="s">
        <v>10</v>
      </c>
      <c r="R126" s="54" t="s">
        <v>164</v>
      </c>
    </row>
    <row r="127" spans="1:18" x14ac:dyDescent="0.25">
      <c r="A127" s="59">
        <v>996</v>
      </c>
      <c r="B127" s="49" t="s">
        <v>103</v>
      </c>
      <c r="C127" s="49" t="s">
        <v>43</v>
      </c>
      <c r="D127" s="51" t="s">
        <v>13</v>
      </c>
      <c r="E127" s="53" t="s">
        <v>673</v>
      </c>
      <c r="F127" s="54" t="s">
        <v>96</v>
      </c>
      <c r="G127" s="53" t="s">
        <v>76</v>
      </c>
      <c r="H127" s="54" t="s">
        <v>76</v>
      </c>
      <c r="I127" s="54" t="s">
        <v>76</v>
      </c>
      <c r="J127" s="54" t="s">
        <v>76</v>
      </c>
      <c r="K127" s="54" t="s">
        <v>10</v>
      </c>
      <c r="L127" s="54" t="s">
        <v>76</v>
      </c>
      <c r="M127" s="54" t="s">
        <v>76</v>
      </c>
      <c r="N127" s="54" t="s">
        <v>10</v>
      </c>
      <c r="O127" s="54" t="s">
        <v>76</v>
      </c>
      <c r="P127" s="54" t="s">
        <v>76</v>
      </c>
      <c r="Q127" s="54" t="s">
        <v>10</v>
      </c>
      <c r="R127" s="54" t="s">
        <v>159</v>
      </c>
    </row>
    <row r="128" spans="1:18" x14ac:dyDescent="0.25">
      <c r="A128" s="59">
        <v>1003</v>
      </c>
      <c r="B128" s="49" t="s">
        <v>158</v>
      </c>
      <c r="C128" s="49" t="s">
        <v>91</v>
      </c>
      <c r="D128" s="51" t="s">
        <v>13</v>
      </c>
      <c r="E128" s="53" t="s">
        <v>672</v>
      </c>
      <c r="F128" s="54" t="s">
        <v>153</v>
      </c>
      <c r="G128" s="49" t="s">
        <v>76</v>
      </c>
      <c r="H128" s="49" t="s">
        <v>76</v>
      </c>
      <c r="I128" s="49" t="s">
        <v>76</v>
      </c>
      <c r="J128" s="49" t="s">
        <v>76</v>
      </c>
      <c r="K128" s="49" t="s">
        <v>10</v>
      </c>
      <c r="L128" s="54" t="s">
        <v>76</v>
      </c>
      <c r="M128" s="54" t="s">
        <v>10</v>
      </c>
      <c r="N128" s="54" t="s">
        <v>10</v>
      </c>
      <c r="O128" s="54" t="s">
        <v>76</v>
      </c>
      <c r="P128" s="54" t="s">
        <v>76</v>
      </c>
      <c r="Q128" s="54" t="s">
        <v>76</v>
      </c>
      <c r="R128" s="54" t="s">
        <v>10</v>
      </c>
    </row>
    <row r="129" spans="1:18" x14ac:dyDescent="0.25">
      <c r="A129" s="59">
        <v>1015</v>
      </c>
      <c r="B129" s="54" t="s">
        <v>150</v>
      </c>
      <c r="C129" s="49" t="s">
        <v>9</v>
      </c>
      <c r="D129" s="51" t="s">
        <v>13</v>
      </c>
      <c r="E129" s="53" t="s">
        <v>672</v>
      </c>
      <c r="F129" s="54" t="s">
        <v>131</v>
      </c>
      <c r="G129" s="49" t="s">
        <v>76</v>
      </c>
      <c r="H129" s="49" t="s">
        <v>76</v>
      </c>
      <c r="I129" s="49" t="s">
        <v>76</v>
      </c>
      <c r="J129" s="49" t="s">
        <v>76</v>
      </c>
      <c r="K129" s="49" t="s">
        <v>76</v>
      </c>
      <c r="L129" s="54" t="s">
        <v>76</v>
      </c>
      <c r="M129" s="54" t="s">
        <v>76</v>
      </c>
      <c r="N129" s="54" t="s">
        <v>10</v>
      </c>
      <c r="O129" s="54" t="s">
        <v>76</v>
      </c>
      <c r="P129" s="54" t="s">
        <v>76</v>
      </c>
      <c r="Q129" s="54" t="s">
        <v>76</v>
      </c>
      <c r="R129" s="54" t="s">
        <v>10</v>
      </c>
    </row>
    <row r="130" spans="1:18" x14ac:dyDescent="0.25">
      <c r="A130" s="59">
        <v>1106</v>
      </c>
      <c r="B130" s="49" t="s">
        <v>137</v>
      </c>
      <c r="C130" s="49" t="s">
        <v>136</v>
      </c>
      <c r="D130" s="51" t="s">
        <v>13</v>
      </c>
      <c r="E130" s="53" t="s">
        <v>672</v>
      </c>
      <c r="F130" s="49" t="s">
        <v>131</v>
      </c>
      <c r="G130" s="49" t="s">
        <v>76</v>
      </c>
      <c r="H130" s="49" t="s">
        <v>76</v>
      </c>
      <c r="I130" s="49" t="s">
        <v>76</v>
      </c>
      <c r="J130" s="49" t="s">
        <v>76</v>
      </c>
      <c r="K130" s="49" t="s">
        <v>76</v>
      </c>
      <c r="L130" s="49" t="s">
        <v>76</v>
      </c>
      <c r="M130" s="49" t="s">
        <v>76</v>
      </c>
      <c r="N130" s="49" t="s">
        <v>10</v>
      </c>
      <c r="O130" s="49" t="s">
        <v>76</v>
      </c>
      <c r="P130" s="49" t="s">
        <v>76</v>
      </c>
      <c r="Q130" s="49" t="s">
        <v>76</v>
      </c>
      <c r="R130" s="54" t="s">
        <v>10</v>
      </c>
    </row>
    <row r="131" spans="1:18" x14ac:dyDescent="0.25">
      <c r="A131" s="59">
        <v>1108</v>
      </c>
      <c r="B131" s="49" t="s">
        <v>130</v>
      </c>
      <c r="C131" s="49" t="s">
        <v>43</v>
      </c>
      <c r="D131" s="51" t="s">
        <v>13</v>
      </c>
      <c r="E131" s="53" t="s">
        <v>672</v>
      </c>
      <c r="F131" s="49" t="s">
        <v>124</v>
      </c>
      <c r="G131" s="49" t="s">
        <v>76</v>
      </c>
      <c r="H131" s="49" t="s">
        <v>76</v>
      </c>
      <c r="I131" s="49" t="s">
        <v>76</v>
      </c>
      <c r="J131" s="49" t="s">
        <v>76</v>
      </c>
      <c r="K131" s="49" t="s">
        <v>76</v>
      </c>
      <c r="L131" s="49" t="s">
        <v>76</v>
      </c>
      <c r="M131" s="49" t="s">
        <v>76</v>
      </c>
      <c r="N131" s="49" t="s">
        <v>10</v>
      </c>
      <c r="O131" s="49" t="s">
        <v>76</v>
      </c>
      <c r="P131" s="49" t="s">
        <v>76</v>
      </c>
      <c r="Q131" s="49" t="s">
        <v>10</v>
      </c>
      <c r="R131" s="54" t="s">
        <v>10</v>
      </c>
    </row>
    <row r="132" spans="1:18" x14ac:dyDescent="0.25">
      <c r="A132" s="59">
        <v>1119</v>
      </c>
      <c r="B132" s="49" t="s">
        <v>123</v>
      </c>
      <c r="C132" s="49" t="s">
        <v>122</v>
      </c>
      <c r="D132" s="51" t="s">
        <v>13</v>
      </c>
      <c r="E132" s="53" t="s">
        <v>673</v>
      </c>
      <c r="F132" s="49" t="s">
        <v>75</v>
      </c>
      <c r="G132" s="49" t="s">
        <v>76</v>
      </c>
      <c r="H132" s="49" t="s">
        <v>76</v>
      </c>
      <c r="I132" s="49" t="s">
        <v>76</v>
      </c>
      <c r="J132" s="49" t="s">
        <v>76</v>
      </c>
      <c r="K132" s="49" t="s">
        <v>76</v>
      </c>
      <c r="L132" s="49" t="s">
        <v>76</v>
      </c>
      <c r="M132" s="49" t="s">
        <v>76</v>
      </c>
      <c r="N132" s="49" t="s">
        <v>10</v>
      </c>
      <c r="O132" s="49" t="s">
        <v>76</v>
      </c>
      <c r="P132" s="49" t="s">
        <v>76</v>
      </c>
      <c r="Q132" s="49" t="s">
        <v>10</v>
      </c>
      <c r="R132" s="54" t="s">
        <v>10</v>
      </c>
    </row>
    <row r="133" spans="1:18" x14ac:dyDescent="0.25">
      <c r="A133" s="59">
        <v>1134</v>
      </c>
      <c r="B133" s="49" t="s">
        <v>117</v>
      </c>
      <c r="C133" s="49" t="s">
        <v>116</v>
      </c>
      <c r="D133" s="51" t="s">
        <v>13</v>
      </c>
      <c r="E133" s="53" t="s">
        <v>672</v>
      </c>
      <c r="F133" s="49" t="s">
        <v>75</v>
      </c>
      <c r="G133" s="49" t="s">
        <v>76</v>
      </c>
      <c r="H133" s="49" t="s">
        <v>76</v>
      </c>
      <c r="I133" s="49" t="s">
        <v>76</v>
      </c>
      <c r="J133" s="49" t="s">
        <v>76</v>
      </c>
      <c r="K133" s="49" t="s">
        <v>76</v>
      </c>
      <c r="L133" s="49" t="s">
        <v>76</v>
      </c>
      <c r="M133" s="49" t="s">
        <v>76</v>
      </c>
      <c r="N133" s="49" t="s">
        <v>10</v>
      </c>
      <c r="O133" s="49" t="s">
        <v>76</v>
      </c>
      <c r="P133" s="49" t="s">
        <v>76</v>
      </c>
      <c r="Q133" s="49" t="s">
        <v>10</v>
      </c>
      <c r="R133" s="54" t="s">
        <v>10</v>
      </c>
    </row>
    <row r="134" spans="1:18" x14ac:dyDescent="0.25">
      <c r="A134" s="59">
        <v>1151</v>
      </c>
      <c r="B134" s="49" t="s">
        <v>111</v>
      </c>
      <c r="C134" s="49" t="s">
        <v>110</v>
      </c>
      <c r="D134" s="51" t="s">
        <v>13</v>
      </c>
      <c r="E134" s="53" t="s">
        <v>672</v>
      </c>
      <c r="F134" s="49" t="s">
        <v>104</v>
      </c>
      <c r="G134" s="49" t="s">
        <v>76</v>
      </c>
      <c r="H134" s="49" t="s">
        <v>76</v>
      </c>
      <c r="I134" s="49" t="s">
        <v>76</v>
      </c>
      <c r="J134" s="49" t="s">
        <v>76</v>
      </c>
      <c r="K134" s="49" t="s">
        <v>76</v>
      </c>
      <c r="L134" s="49" t="s">
        <v>76</v>
      </c>
      <c r="M134" s="49" t="s">
        <v>76</v>
      </c>
      <c r="N134" s="49" t="s">
        <v>10</v>
      </c>
      <c r="O134" s="49" t="s">
        <v>76</v>
      </c>
      <c r="P134" s="49" t="s">
        <v>76</v>
      </c>
      <c r="Q134" s="49" t="s">
        <v>76</v>
      </c>
      <c r="R134" s="54" t="s">
        <v>10</v>
      </c>
    </row>
    <row r="135" spans="1:18" x14ac:dyDescent="0.25">
      <c r="A135" s="59">
        <v>1162</v>
      </c>
      <c r="B135" s="49" t="s">
        <v>102</v>
      </c>
      <c r="C135" s="49" t="s">
        <v>101</v>
      </c>
      <c r="D135" s="51" t="s">
        <v>13</v>
      </c>
      <c r="E135" s="53" t="s">
        <v>672</v>
      </c>
      <c r="F135" s="49" t="s">
        <v>96</v>
      </c>
      <c r="G135" s="49" t="s">
        <v>76</v>
      </c>
      <c r="H135" s="49" t="s">
        <v>76</v>
      </c>
      <c r="I135" s="49" t="s">
        <v>76</v>
      </c>
      <c r="J135" s="49" t="s">
        <v>76</v>
      </c>
      <c r="K135" s="49" t="s">
        <v>76</v>
      </c>
      <c r="L135" s="49" t="s">
        <v>76</v>
      </c>
      <c r="M135" s="49" t="s">
        <v>76</v>
      </c>
      <c r="N135" s="49" t="s">
        <v>10</v>
      </c>
      <c r="O135" s="49" t="s">
        <v>76</v>
      </c>
      <c r="P135" s="49" t="s">
        <v>97</v>
      </c>
      <c r="Q135" s="49" t="s">
        <v>76</v>
      </c>
      <c r="R135" s="54" t="s">
        <v>10</v>
      </c>
    </row>
    <row r="136" spans="1:18" x14ac:dyDescent="0.25">
      <c r="A136" s="59">
        <v>1223</v>
      </c>
      <c r="B136" s="49" t="s">
        <v>95</v>
      </c>
      <c r="C136" s="49" t="s">
        <v>9</v>
      </c>
      <c r="D136" s="51" t="s">
        <v>13</v>
      </c>
      <c r="E136" s="53" t="s">
        <v>672</v>
      </c>
      <c r="F136" s="49" t="s">
        <v>89</v>
      </c>
      <c r="G136" s="49" t="s">
        <v>76</v>
      </c>
      <c r="H136" s="49" t="s">
        <v>76</v>
      </c>
      <c r="I136" s="49" t="s">
        <v>76</v>
      </c>
      <c r="J136" s="49" t="s">
        <v>76</v>
      </c>
      <c r="K136" s="49" t="s">
        <v>76</v>
      </c>
      <c r="L136" s="49" t="s">
        <v>76</v>
      </c>
      <c r="M136" s="49" t="s">
        <v>378</v>
      </c>
      <c r="N136" s="49" t="s">
        <v>10</v>
      </c>
      <c r="O136" s="49" t="s">
        <v>76</v>
      </c>
      <c r="P136" s="49" t="s">
        <v>76</v>
      </c>
      <c r="Q136" s="49" t="s">
        <v>76</v>
      </c>
      <c r="R136" s="54" t="s">
        <v>10</v>
      </c>
    </row>
    <row r="137" spans="1:18" x14ac:dyDescent="0.25">
      <c r="A137" s="59">
        <v>1224</v>
      </c>
      <c r="B137" s="49" t="s">
        <v>92</v>
      </c>
      <c r="C137" s="49" t="s">
        <v>91</v>
      </c>
      <c r="D137" s="51" t="s">
        <v>13</v>
      </c>
      <c r="E137" s="53" t="s">
        <v>673</v>
      </c>
      <c r="F137" s="49" t="s">
        <v>89</v>
      </c>
      <c r="G137" s="49" t="s">
        <v>76</v>
      </c>
      <c r="H137" s="49" t="s">
        <v>76</v>
      </c>
      <c r="I137" s="49" t="s">
        <v>76</v>
      </c>
      <c r="J137" s="49" t="s">
        <v>76</v>
      </c>
      <c r="K137" s="49" t="s">
        <v>76</v>
      </c>
      <c r="L137" s="49" t="s">
        <v>76</v>
      </c>
      <c r="M137" s="49" t="s">
        <v>378</v>
      </c>
      <c r="N137" s="49" t="s">
        <v>10</v>
      </c>
      <c r="O137" s="49" t="s">
        <v>76</v>
      </c>
      <c r="P137" s="49" t="s">
        <v>76</v>
      </c>
      <c r="Q137" s="49" t="s">
        <v>76</v>
      </c>
      <c r="R137" s="54" t="s">
        <v>10</v>
      </c>
    </row>
    <row r="138" spans="1:18" x14ac:dyDescent="0.25">
      <c r="A138" s="59">
        <v>2976</v>
      </c>
      <c r="B138" s="49" t="s">
        <v>87</v>
      </c>
      <c r="C138" s="49" t="s">
        <v>14</v>
      </c>
      <c r="D138" s="51" t="s">
        <v>13</v>
      </c>
      <c r="E138" s="53" t="s">
        <v>672</v>
      </c>
      <c r="F138" s="49" t="s">
        <v>83</v>
      </c>
      <c r="G138" s="49" t="s">
        <v>76</v>
      </c>
      <c r="H138" s="49" t="s">
        <v>76</v>
      </c>
      <c r="I138" s="49" t="s">
        <v>76</v>
      </c>
      <c r="J138" s="49" t="s">
        <v>76</v>
      </c>
      <c r="K138" s="49" t="s">
        <v>76</v>
      </c>
      <c r="L138" s="49" t="s">
        <v>76</v>
      </c>
      <c r="M138" s="49" t="s">
        <v>76</v>
      </c>
      <c r="N138" s="49" t="s">
        <v>10</v>
      </c>
      <c r="O138" s="49" t="s">
        <v>76</v>
      </c>
      <c r="P138" s="49" t="s">
        <v>76</v>
      </c>
      <c r="Q138" s="49" t="s">
        <v>10</v>
      </c>
      <c r="R138" s="54" t="s">
        <v>84</v>
      </c>
    </row>
    <row r="139" spans="1:18" x14ac:dyDescent="0.25">
      <c r="A139" s="59">
        <v>3145</v>
      </c>
      <c r="B139" s="49" t="s">
        <v>82</v>
      </c>
      <c r="C139" s="49" t="s">
        <v>81</v>
      </c>
      <c r="D139" s="51" t="s">
        <v>13</v>
      </c>
      <c r="E139" s="53" t="s">
        <v>672</v>
      </c>
      <c r="F139" s="49" t="s">
        <v>75</v>
      </c>
      <c r="G139" s="49" t="s">
        <v>76</v>
      </c>
      <c r="H139" s="49" t="s">
        <v>76</v>
      </c>
      <c r="I139" s="49" t="s">
        <v>76</v>
      </c>
      <c r="J139" s="49" t="s">
        <v>76</v>
      </c>
      <c r="K139" s="49" t="s">
        <v>76</v>
      </c>
      <c r="L139" s="49" t="s">
        <v>76</v>
      </c>
      <c r="M139" s="49" t="s">
        <v>76</v>
      </c>
      <c r="N139" s="49" t="s">
        <v>10</v>
      </c>
      <c r="O139" s="49" t="s">
        <v>76</v>
      </c>
      <c r="P139" s="49" t="s">
        <v>76</v>
      </c>
      <c r="Q139" s="49" t="s">
        <v>10</v>
      </c>
      <c r="R139" s="54" t="s">
        <v>10</v>
      </c>
    </row>
    <row r="140" spans="1:18" x14ac:dyDescent="0.25">
      <c r="A140" s="59">
        <v>3472</v>
      </c>
      <c r="B140" s="54" t="s">
        <v>70</v>
      </c>
      <c r="C140" s="54" t="s">
        <v>69</v>
      </c>
      <c r="D140" s="62" t="s">
        <v>13</v>
      </c>
      <c r="E140" s="53" t="s">
        <v>673</v>
      </c>
      <c r="F140" s="49" t="s">
        <v>75</v>
      </c>
      <c r="G140" s="54" t="s">
        <v>76</v>
      </c>
      <c r="H140" s="54" t="s">
        <v>76</v>
      </c>
      <c r="I140" s="54" t="s">
        <v>76</v>
      </c>
      <c r="J140" s="54" t="s">
        <v>76</v>
      </c>
      <c r="K140" s="54" t="s">
        <v>76</v>
      </c>
      <c r="L140" s="49" t="s">
        <v>76</v>
      </c>
      <c r="M140" s="54" t="s">
        <v>76</v>
      </c>
      <c r="N140" s="49" t="s">
        <v>10</v>
      </c>
      <c r="O140" s="54" t="s">
        <v>76</v>
      </c>
      <c r="P140" s="54" t="s">
        <v>76</v>
      </c>
      <c r="Q140" s="54" t="s">
        <v>10</v>
      </c>
      <c r="R140" s="54" t="s">
        <v>10</v>
      </c>
    </row>
    <row r="141" spans="1:18" x14ac:dyDescent="0.25">
      <c r="A141" s="59">
        <v>3477</v>
      </c>
      <c r="B141" s="49" t="s">
        <v>63</v>
      </c>
      <c r="C141" s="49" t="s">
        <v>62</v>
      </c>
      <c r="D141" s="51" t="s">
        <v>13</v>
      </c>
      <c r="E141" s="53" t="s">
        <v>672</v>
      </c>
      <c r="F141" s="49" t="s">
        <v>75</v>
      </c>
      <c r="G141" s="54" t="s">
        <v>76</v>
      </c>
      <c r="H141" s="54" t="s">
        <v>76</v>
      </c>
      <c r="I141" s="54" t="s">
        <v>76</v>
      </c>
      <c r="J141" s="54" t="s">
        <v>76</v>
      </c>
      <c r="K141" s="54" t="s">
        <v>76</v>
      </c>
      <c r="L141" s="49" t="s">
        <v>76</v>
      </c>
      <c r="M141" s="54" t="s">
        <v>76</v>
      </c>
      <c r="N141" s="49" t="s">
        <v>10</v>
      </c>
      <c r="O141" s="54" t="s">
        <v>76</v>
      </c>
      <c r="P141" s="54" t="s">
        <v>76</v>
      </c>
      <c r="Q141" s="54" t="s">
        <v>10</v>
      </c>
      <c r="R141" s="54" t="s">
        <v>10</v>
      </c>
    </row>
    <row r="142" spans="1:18" x14ac:dyDescent="0.25">
      <c r="A142" s="59">
        <v>3480</v>
      </c>
      <c r="B142" s="54" t="s">
        <v>360</v>
      </c>
      <c r="C142" s="54" t="s">
        <v>56</v>
      </c>
      <c r="D142" s="62" t="s">
        <v>13</v>
      </c>
      <c r="E142" s="53" t="s">
        <v>672</v>
      </c>
      <c r="F142" s="49" t="s">
        <v>75</v>
      </c>
      <c r="G142" s="54" t="s">
        <v>76</v>
      </c>
      <c r="H142" s="54" t="s">
        <v>76</v>
      </c>
      <c r="I142" s="54" t="s">
        <v>76</v>
      </c>
      <c r="J142" s="54" t="s">
        <v>76</v>
      </c>
      <c r="K142" s="54" t="s">
        <v>76</v>
      </c>
      <c r="L142" s="49" t="s">
        <v>76</v>
      </c>
      <c r="M142" s="54" t="s">
        <v>76</v>
      </c>
      <c r="N142" s="49" t="s">
        <v>10</v>
      </c>
      <c r="O142" s="54" t="s">
        <v>76</v>
      </c>
      <c r="P142" s="54" t="s">
        <v>76</v>
      </c>
      <c r="Q142" s="54" t="s">
        <v>10</v>
      </c>
      <c r="R142" s="54" t="s">
        <v>10</v>
      </c>
    </row>
    <row r="143" spans="1:18" x14ac:dyDescent="0.25">
      <c r="A143" s="59">
        <v>3486</v>
      </c>
      <c r="B143" s="49" t="s">
        <v>44</v>
      </c>
      <c r="C143" s="49" t="s">
        <v>43</v>
      </c>
      <c r="D143" s="51" t="s">
        <v>13</v>
      </c>
      <c r="E143" s="53" t="s">
        <v>672</v>
      </c>
      <c r="F143" s="54" t="s">
        <v>75</v>
      </c>
      <c r="G143" s="54" t="s">
        <v>76</v>
      </c>
      <c r="H143" s="54" t="s">
        <v>76</v>
      </c>
      <c r="I143" s="54" t="s">
        <v>76</v>
      </c>
      <c r="J143" s="54" t="s">
        <v>76</v>
      </c>
      <c r="K143" s="54" t="s">
        <v>76</v>
      </c>
      <c r="L143" s="54" t="s">
        <v>76</v>
      </c>
      <c r="M143" s="49" t="s">
        <v>378</v>
      </c>
      <c r="N143" s="49" t="s">
        <v>10</v>
      </c>
      <c r="O143" s="54" t="s">
        <v>76</v>
      </c>
      <c r="P143" s="54" t="s">
        <v>76</v>
      </c>
      <c r="Q143" s="54" t="s">
        <v>10</v>
      </c>
      <c r="R143" s="54" t="s">
        <v>10</v>
      </c>
    </row>
    <row r="144" spans="1:18" x14ac:dyDescent="0.25">
      <c r="A144" s="59">
        <v>3493</v>
      </c>
      <c r="B144" s="54" t="s">
        <v>31</v>
      </c>
      <c r="C144" s="54" t="s">
        <v>14</v>
      </c>
      <c r="D144" s="62" t="s">
        <v>13</v>
      </c>
      <c r="E144" s="53" t="s">
        <v>672</v>
      </c>
      <c r="F144" s="54" t="s">
        <v>75</v>
      </c>
      <c r="G144" s="54" t="s">
        <v>76</v>
      </c>
      <c r="H144" s="54" t="s">
        <v>76</v>
      </c>
      <c r="I144" s="54" t="s">
        <v>76</v>
      </c>
      <c r="J144" s="54" t="s">
        <v>76</v>
      </c>
      <c r="K144" s="54" t="s">
        <v>76</v>
      </c>
      <c r="L144" s="54" t="s">
        <v>76</v>
      </c>
      <c r="M144" s="54" t="s">
        <v>76</v>
      </c>
      <c r="N144" s="49" t="s">
        <v>10</v>
      </c>
      <c r="O144" s="54" t="s">
        <v>76</v>
      </c>
      <c r="P144" s="54" t="s">
        <v>76</v>
      </c>
      <c r="Q144" s="54" t="s">
        <v>10</v>
      </c>
      <c r="R144" s="54" t="s">
        <v>10</v>
      </c>
    </row>
    <row r="145" spans="1:18" x14ac:dyDescent="0.25">
      <c r="A145" s="59">
        <v>3498</v>
      </c>
      <c r="B145" s="49" t="s">
        <v>21</v>
      </c>
      <c r="C145" s="49" t="s">
        <v>14</v>
      </c>
      <c r="D145" s="51" t="s">
        <v>13</v>
      </c>
      <c r="E145" s="53" t="s">
        <v>672</v>
      </c>
      <c r="F145" s="54" t="s">
        <v>75</v>
      </c>
      <c r="G145" s="54" t="s">
        <v>76</v>
      </c>
      <c r="H145" s="54" t="s">
        <v>76</v>
      </c>
      <c r="I145" s="54" t="s">
        <v>76</v>
      </c>
      <c r="J145" s="54" t="s">
        <v>76</v>
      </c>
      <c r="K145" s="54" t="s">
        <v>76</v>
      </c>
      <c r="L145" s="54" t="s">
        <v>76</v>
      </c>
      <c r="M145" s="54" t="s">
        <v>76</v>
      </c>
      <c r="N145" s="49" t="s">
        <v>10</v>
      </c>
      <c r="O145" s="54" t="s">
        <v>76</v>
      </c>
      <c r="P145" s="54" t="s">
        <v>76</v>
      </c>
      <c r="Q145" s="54" t="s">
        <v>10</v>
      </c>
      <c r="R145" s="54" t="s">
        <v>10</v>
      </c>
    </row>
    <row r="146" spans="1:18" x14ac:dyDescent="0.25">
      <c r="A146" s="59">
        <v>3499</v>
      </c>
      <c r="B146" s="49" t="s">
        <v>15</v>
      </c>
      <c r="C146" s="49" t="s">
        <v>14</v>
      </c>
      <c r="D146" s="51" t="s">
        <v>13</v>
      </c>
      <c r="E146" s="53" t="s">
        <v>672</v>
      </c>
      <c r="F146" s="54" t="s">
        <v>75</v>
      </c>
      <c r="G146" s="54" t="s">
        <v>76</v>
      </c>
      <c r="H146" s="54" t="s">
        <v>76</v>
      </c>
      <c r="I146" s="54" t="s">
        <v>76</v>
      </c>
      <c r="J146" s="54" t="s">
        <v>76</v>
      </c>
      <c r="K146" s="54" t="s">
        <v>76</v>
      </c>
      <c r="L146" s="54" t="s">
        <v>76</v>
      </c>
      <c r="M146" s="54" t="s">
        <v>76</v>
      </c>
      <c r="N146" s="49" t="s">
        <v>10</v>
      </c>
      <c r="O146" s="54" t="s">
        <v>76</v>
      </c>
      <c r="P146" s="54" t="s">
        <v>76</v>
      </c>
      <c r="Q146" s="54" t="s">
        <v>10</v>
      </c>
      <c r="R146" s="54" t="s">
        <v>10</v>
      </c>
    </row>
    <row r="147" spans="1:18" x14ac:dyDescent="0.25">
      <c r="A147" s="59">
        <v>3509</v>
      </c>
      <c r="B147" s="49" t="s">
        <v>335</v>
      </c>
      <c r="C147" s="49" t="s">
        <v>338</v>
      </c>
      <c r="D147" s="51" t="s">
        <v>13</v>
      </c>
      <c r="E147" s="53" t="s">
        <v>672</v>
      </c>
      <c r="F147" s="54" t="s">
        <v>75</v>
      </c>
      <c r="G147" s="54" t="s">
        <v>76</v>
      </c>
      <c r="H147" s="54" t="s">
        <v>76</v>
      </c>
      <c r="I147" s="54" t="s">
        <v>76</v>
      </c>
      <c r="J147" s="54" t="s">
        <v>76</v>
      </c>
      <c r="K147" s="54" t="s">
        <v>76</v>
      </c>
      <c r="L147" s="54" t="s">
        <v>76</v>
      </c>
      <c r="M147" s="54" t="s">
        <v>76</v>
      </c>
      <c r="N147" s="49" t="s">
        <v>10</v>
      </c>
      <c r="O147" s="54" t="s">
        <v>76</v>
      </c>
      <c r="P147" s="54" t="s">
        <v>76</v>
      </c>
      <c r="Q147" s="54" t="s">
        <v>10</v>
      </c>
      <c r="R147" s="54" t="s">
        <v>10</v>
      </c>
    </row>
    <row r="148" spans="1:18" x14ac:dyDescent="0.25">
      <c r="A148" s="59">
        <v>3516</v>
      </c>
      <c r="B148" s="49" t="s">
        <v>336</v>
      </c>
      <c r="C148" s="49" t="s">
        <v>339</v>
      </c>
      <c r="D148" s="51" t="s">
        <v>13</v>
      </c>
      <c r="E148" s="53" t="s">
        <v>672</v>
      </c>
      <c r="F148" s="54" t="s">
        <v>353</v>
      </c>
      <c r="G148" s="54" t="s">
        <v>76</v>
      </c>
      <c r="H148" s="54" t="s">
        <v>76</v>
      </c>
      <c r="I148" s="54" t="s">
        <v>76</v>
      </c>
      <c r="J148" s="54" t="s">
        <v>76</v>
      </c>
      <c r="K148" s="54" t="s">
        <v>76</v>
      </c>
      <c r="L148" s="54" t="s">
        <v>76</v>
      </c>
      <c r="M148" s="54" t="s">
        <v>76</v>
      </c>
      <c r="N148" s="54" t="s">
        <v>10</v>
      </c>
      <c r="O148" s="54" t="s">
        <v>76</v>
      </c>
      <c r="P148" s="54" t="s">
        <v>76</v>
      </c>
      <c r="Q148" s="54" t="s">
        <v>354</v>
      </c>
      <c r="R148" s="54" t="s">
        <v>76</v>
      </c>
    </row>
    <row r="149" spans="1:18" x14ac:dyDescent="0.25">
      <c r="A149" s="59">
        <v>3516</v>
      </c>
      <c r="B149" s="49" t="s">
        <v>336</v>
      </c>
      <c r="C149" s="49" t="s">
        <v>339</v>
      </c>
      <c r="D149" s="51" t="s">
        <v>13</v>
      </c>
      <c r="E149" s="53" t="s">
        <v>672</v>
      </c>
      <c r="F149" s="54" t="s">
        <v>353</v>
      </c>
      <c r="G149" s="54" t="s">
        <v>76</v>
      </c>
      <c r="H149" s="54" t="s">
        <v>76</v>
      </c>
      <c r="I149" s="54" t="s">
        <v>76</v>
      </c>
      <c r="J149" s="54" t="s">
        <v>76</v>
      </c>
      <c r="K149" s="54" t="s">
        <v>76</v>
      </c>
      <c r="L149" s="54" t="s">
        <v>76</v>
      </c>
      <c r="M149" s="54" t="s">
        <v>76</v>
      </c>
      <c r="N149" s="54" t="s">
        <v>10</v>
      </c>
      <c r="O149" s="54" t="s">
        <v>76</v>
      </c>
      <c r="P149" s="54" t="s">
        <v>76</v>
      </c>
      <c r="Q149" s="54" t="s">
        <v>354</v>
      </c>
      <c r="R149" s="54" t="s">
        <v>76</v>
      </c>
    </row>
    <row r="150" spans="1:18" x14ac:dyDescent="0.25">
      <c r="A150" s="59">
        <v>3527</v>
      </c>
      <c r="B150" s="49" t="s">
        <v>337</v>
      </c>
      <c r="C150" s="49" t="s">
        <v>91</v>
      </c>
      <c r="D150" s="51" t="s">
        <v>13</v>
      </c>
      <c r="E150" s="53" t="s">
        <v>672</v>
      </c>
      <c r="F150" s="49" t="s">
        <v>83</v>
      </c>
      <c r="G150" s="49" t="s">
        <v>76</v>
      </c>
      <c r="H150" s="49" t="s">
        <v>76</v>
      </c>
      <c r="I150" s="49" t="s">
        <v>76</v>
      </c>
      <c r="J150" s="49" t="s">
        <v>76</v>
      </c>
      <c r="K150" s="49" t="s">
        <v>76</v>
      </c>
      <c r="L150" s="49" t="s">
        <v>76</v>
      </c>
      <c r="M150" s="49" t="s">
        <v>76</v>
      </c>
      <c r="N150" s="49" t="s">
        <v>10</v>
      </c>
      <c r="O150" s="49" t="s">
        <v>76</v>
      </c>
      <c r="P150" s="49" t="s">
        <v>76</v>
      </c>
      <c r="Q150" s="49" t="s">
        <v>76</v>
      </c>
      <c r="R150" s="54" t="s">
        <v>84</v>
      </c>
    </row>
    <row r="151" spans="1:18" x14ac:dyDescent="0.25">
      <c r="A151" s="59">
        <v>92</v>
      </c>
      <c r="B151" s="49" t="s">
        <v>361</v>
      </c>
      <c r="C151" s="49" t="s">
        <v>62</v>
      </c>
      <c r="D151" s="51" t="s">
        <v>13</v>
      </c>
      <c r="E151" s="53" t="s">
        <v>672</v>
      </c>
      <c r="F151" s="49" t="s">
        <v>75</v>
      </c>
      <c r="G151" s="49" t="s">
        <v>76</v>
      </c>
      <c r="H151" s="49" t="s">
        <v>76</v>
      </c>
      <c r="I151" s="49" t="s">
        <v>76</v>
      </c>
      <c r="J151" s="49" t="s">
        <v>76</v>
      </c>
      <c r="K151" s="49" t="s">
        <v>76</v>
      </c>
      <c r="L151" s="49" t="s">
        <v>76</v>
      </c>
      <c r="M151" s="49" t="s">
        <v>76</v>
      </c>
      <c r="N151" s="49" t="s">
        <v>10</v>
      </c>
      <c r="O151" s="49" t="s">
        <v>76</v>
      </c>
      <c r="P151" s="49" t="s">
        <v>76</v>
      </c>
      <c r="Q151" s="49" t="s">
        <v>10</v>
      </c>
      <c r="R151" s="54" t="s">
        <v>84</v>
      </c>
    </row>
    <row r="152" spans="1:18" x14ac:dyDescent="0.25">
      <c r="A152" s="59">
        <v>100</v>
      </c>
      <c r="B152" s="54" t="s">
        <v>363</v>
      </c>
      <c r="C152" s="49" t="s">
        <v>386</v>
      </c>
      <c r="D152" s="51" t="s">
        <v>13</v>
      </c>
      <c r="E152" s="53" t="s">
        <v>672</v>
      </c>
      <c r="F152" s="49" t="s">
        <v>393</v>
      </c>
      <c r="G152" s="49" t="s">
        <v>76</v>
      </c>
      <c r="H152" s="49" t="s">
        <v>140</v>
      </c>
      <c r="I152" s="49" t="s">
        <v>76</v>
      </c>
      <c r="J152" s="49" t="s">
        <v>76</v>
      </c>
      <c r="K152" s="49" t="s">
        <v>76</v>
      </c>
      <c r="L152" s="49" t="s">
        <v>76</v>
      </c>
      <c r="M152" s="49" t="s">
        <v>392</v>
      </c>
      <c r="N152" s="49" t="s">
        <v>10</v>
      </c>
      <c r="O152" s="49" t="s">
        <v>76</v>
      </c>
      <c r="P152" s="49" t="s">
        <v>76</v>
      </c>
      <c r="Q152" s="49" t="s">
        <v>76</v>
      </c>
      <c r="R152" s="54" t="s">
        <v>10</v>
      </c>
    </row>
    <row r="153" spans="1:18" x14ac:dyDescent="0.25">
      <c r="A153" s="59">
        <v>87</v>
      </c>
      <c r="B153" s="53" t="s">
        <v>211</v>
      </c>
      <c r="C153" s="49" t="s">
        <v>260</v>
      </c>
      <c r="D153" s="51" t="s">
        <v>13</v>
      </c>
      <c r="E153" s="53" t="s">
        <v>672</v>
      </c>
      <c r="F153" s="50" t="s">
        <v>131</v>
      </c>
      <c r="G153" s="50" t="s">
        <v>76</v>
      </c>
      <c r="H153" s="50" t="s">
        <v>76</v>
      </c>
      <c r="I153" s="50" t="s">
        <v>76</v>
      </c>
      <c r="J153" s="50" t="s">
        <v>76</v>
      </c>
      <c r="K153" s="50" t="s">
        <v>555</v>
      </c>
      <c r="L153" s="50" t="s">
        <v>76</v>
      </c>
      <c r="M153" s="50" t="s">
        <v>554</v>
      </c>
      <c r="N153" s="50" t="s">
        <v>10</v>
      </c>
      <c r="O153" s="50" t="s">
        <v>76</v>
      </c>
      <c r="P153" s="50" t="s">
        <v>76</v>
      </c>
      <c r="Q153" s="50" t="s">
        <v>76</v>
      </c>
      <c r="R153" s="53" t="s">
        <v>10</v>
      </c>
    </row>
    <row r="154" spans="1:18" x14ac:dyDescent="0.25">
      <c r="A154" s="59">
        <v>101</v>
      </c>
      <c r="B154" s="50" t="s">
        <v>211</v>
      </c>
      <c r="C154" s="49" t="s">
        <v>386</v>
      </c>
      <c r="D154" s="51" t="s">
        <v>13</v>
      </c>
      <c r="E154" s="53" t="s">
        <v>672</v>
      </c>
      <c r="F154" s="49" t="s">
        <v>131</v>
      </c>
      <c r="G154" s="49" t="s">
        <v>76</v>
      </c>
      <c r="H154" s="49" t="s">
        <v>76</v>
      </c>
      <c r="I154" s="49" t="s">
        <v>76</v>
      </c>
      <c r="J154" s="49" t="s">
        <v>76</v>
      </c>
      <c r="K154" s="49" t="s">
        <v>76</v>
      </c>
      <c r="L154" s="49" t="s">
        <v>76</v>
      </c>
      <c r="M154" s="49" t="s">
        <v>76</v>
      </c>
      <c r="N154" s="49" t="s">
        <v>10</v>
      </c>
      <c r="O154" s="49" t="s">
        <v>76</v>
      </c>
      <c r="P154" s="49" t="s">
        <v>76</v>
      </c>
      <c r="Q154" s="49" t="s">
        <v>10</v>
      </c>
      <c r="R154" s="54" t="s">
        <v>84</v>
      </c>
    </row>
    <row r="155" spans="1:18" x14ac:dyDescent="0.25">
      <c r="A155" s="59">
        <v>102</v>
      </c>
      <c r="B155" s="49" t="s">
        <v>364</v>
      </c>
      <c r="C155" s="49" t="s">
        <v>260</v>
      </c>
      <c r="D155" s="51" t="s">
        <v>13</v>
      </c>
      <c r="E155" s="53" t="s">
        <v>673</v>
      </c>
      <c r="F155" s="49" t="s">
        <v>131</v>
      </c>
      <c r="G155" s="49" t="s">
        <v>76</v>
      </c>
      <c r="H155" s="49" t="s">
        <v>76</v>
      </c>
      <c r="I155" s="49" t="s">
        <v>76</v>
      </c>
      <c r="J155" s="49" t="s">
        <v>76</v>
      </c>
      <c r="K155" s="49" t="s">
        <v>76</v>
      </c>
      <c r="L155" s="49" t="s">
        <v>76</v>
      </c>
      <c r="M155" s="49" t="s">
        <v>76</v>
      </c>
      <c r="N155" s="49" t="s">
        <v>10</v>
      </c>
      <c r="O155" s="49" t="s">
        <v>76</v>
      </c>
      <c r="P155" s="49" t="s">
        <v>76</v>
      </c>
      <c r="Q155" s="49" t="s">
        <v>10</v>
      </c>
      <c r="R155" s="54" t="s">
        <v>10</v>
      </c>
    </row>
    <row r="156" spans="1:18" x14ac:dyDescent="0.25">
      <c r="A156" s="59" t="s">
        <v>424</v>
      </c>
      <c r="B156" s="49" t="s">
        <v>365</v>
      </c>
      <c r="C156" s="49" t="s">
        <v>408</v>
      </c>
      <c r="D156" s="51" t="s">
        <v>13</v>
      </c>
      <c r="E156" s="73" t="s">
        <v>672</v>
      </c>
      <c r="F156" s="49" t="s">
        <v>131</v>
      </c>
      <c r="G156" s="49" t="s">
        <v>76</v>
      </c>
      <c r="H156" s="49" t="s">
        <v>76</v>
      </c>
      <c r="I156" s="49" t="s">
        <v>76</v>
      </c>
      <c r="J156" s="49" t="s">
        <v>76</v>
      </c>
      <c r="K156" s="49" t="s">
        <v>76</v>
      </c>
      <c r="L156" s="49" t="s">
        <v>76</v>
      </c>
      <c r="M156" s="49" t="s">
        <v>76</v>
      </c>
      <c r="N156" s="49" t="s">
        <v>10</v>
      </c>
      <c r="O156" s="49" t="s">
        <v>76</v>
      </c>
      <c r="P156" s="49" t="s">
        <v>76</v>
      </c>
      <c r="Q156" s="49" t="s">
        <v>10</v>
      </c>
      <c r="R156" s="54" t="s">
        <v>10</v>
      </c>
    </row>
    <row r="157" spans="1:18" x14ac:dyDescent="0.25">
      <c r="A157" s="59" t="s">
        <v>425</v>
      </c>
      <c r="B157" s="49" t="s">
        <v>365</v>
      </c>
      <c r="C157" s="49" t="s">
        <v>408</v>
      </c>
      <c r="D157" s="51" t="s">
        <v>13</v>
      </c>
      <c r="E157" s="53" t="s">
        <v>672</v>
      </c>
      <c r="F157" s="49" t="s">
        <v>131</v>
      </c>
      <c r="G157" s="49" t="s">
        <v>76</v>
      </c>
      <c r="H157" s="49" t="s">
        <v>76</v>
      </c>
      <c r="I157" s="49" t="s">
        <v>76</v>
      </c>
      <c r="J157" s="49" t="s">
        <v>76</v>
      </c>
      <c r="K157" s="49" t="s">
        <v>76</v>
      </c>
      <c r="L157" s="49" t="s">
        <v>76</v>
      </c>
      <c r="M157" s="49" t="s">
        <v>76</v>
      </c>
      <c r="N157" s="49" t="s">
        <v>10</v>
      </c>
      <c r="O157" s="49" t="s">
        <v>76</v>
      </c>
      <c r="P157" s="49" t="s">
        <v>76</v>
      </c>
      <c r="Q157" s="49" t="s">
        <v>10</v>
      </c>
      <c r="R157" s="54" t="s">
        <v>10</v>
      </c>
    </row>
    <row r="158" spans="1:18" x14ac:dyDescent="0.25">
      <c r="A158" s="59">
        <v>123</v>
      </c>
      <c r="B158" s="54" t="s">
        <v>366</v>
      </c>
      <c r="C158" s="49" t="s">
        <v>426</v>
      </c>
      <c r="D158" s="51" t="s">
        <v>13</v>
      </c>
      <c r="E158" s="53" t="s">
        <v>673</v>
      </c>
      <c r="F158" s="49" t="s">
        <v>432</v>
      </c>
      <c r="G158" s="49" t="s">
        <v>76</v>
      </c>
      <c r="H158" s="49" t="s">
        <v>431</v>
      </c>
      <c r="I158" s="49" t="s">
        <v>76</v>
      </c>
      <c r="J158" s="49" t="s">
        <v>76</v>
      </c>
      <c r="K158" s="49" t="s">
        <v>76</v>
      </c>
      <c r="L158" s="49" t="s">
        <v>76</v>
      </c>
      <c r="M158" s="49" t="s">
        <v>430</v>
      </c>
      <c r="N158" s="49" t="s">
        <v>10</v>
      </c>
      <c r="O158" s="49" t="s">
        <v>76</v>
      </c>
      <c r="P158" s="49" t="s">
        <v>76</v>
      </c>
      <c r="Q158" s="49" t="s">
        <v>10</v>
      </c>
      <c r="R158" s="54" t="s">
        <v>10</v>
      </c>
    </row>
    <row r="159" spans="1:18" x14ac:dyDescent="0.25">
      <c r="A159" s="59">
        <v>128</v>
      </c>
      <c r="B159" s="50" t="s">
        <v>671</v>
      </c>
      <c r="C159" s="49" t="s">
        <v>260</v>
      </c>
      <c r="D159" s="51" t="s">
        <v>13</v>
      </c>
      <c r="E159" s="53" t="s">
        <v>672</v>
      </c>
      <c r="F159" s="49" t="s">
        <v>432</v>
      </c>
      <c r="G159" s="49" t="s">
        <v>76</v>
      </c>
      <c r="H159" s="49" t="s">
        <v>76</v>
      </c>
      <c r="I159" s="49" t="s">
        <v>76</v>
      </c>
      <c r="J159" s="49" t="s">
        <v>76</v>
      </c>
      <c r="K159" s="49" t="s">
        <v>76</v>
      </c>
      <c r="L159" s="49" t="s">
        <v>76</v>
      </c>
      <c r="M159" s="49" t="s">
        <v>76</v>
      </c>
      <c r="N159" s="49" t="s">
        <v>10</v>
      </c>
      <c r="O159" s="49" t="s">
        <v>76</v>
      </c>
      <c r="P159" s="49" t="s">
        <v>76</v>
      </c>
      <c r="Q159" s="49" t="s">
        <v>10</v>
      </c>
      <c r="R159" s="54" t="s">
        <v>10</v>
      </c>
    </row>
    <row r="160" spans="1:18" x14ac:dyDescent="0.25">
      <c r="A160" s="59">
        <v>164</v>
      </c>
      <c r="B160" s="54" t="s">
        <v>367</v>
      </c>
      <c r="C160" s="53" t="s">
        <v>517</v>
      </c>
      <c r="D160" s="74" t="s">
        <v>13</v>
      </c>
      <c r="E160" s="53" t="s">
        <v>672</v>
      </c>
      <c r="F160" s="53" t="s">
        <v>432</v>
      </c>
      <c r="G160" s="53" t="s">
        <v>76</v>
      </c>
      <c r="H160" s="53" t="s">
        <v>76</v>
      </c>
      <c r="I160" s="53" t="s">
        <v>76</v>
      </c>
      <c r="J160" s="53" t="s">
        <v>76</v>
      </c>
      <c r="K160" s="53" t="s">
        <v>76</v>
      </c>
      <c r="L160" s="53" t="s">
        <v>76</v>
      </c>
      <c r="M160" s="53" t="s">
        <v>76</v>
      </c>
      <c r="N160" s="53" t="s">
        <v>10</v>
      </c>
      <c r="O160" s="53" t="s">
        <v>76</v>
      </c>
      <c r="P160" s="53" t="s">
        <v>76</v>
      </c>
      <c r="Q160" s="53" t="s">
        <v>76</v>
      </c>
      <c r="R160" s="53" t="s">
        <v>10</v>
      </c>
    </row>
    <row r="161" spans="1:18" x14ac:dyDescent="0.25">
      <c r="A161" s="59">
        <v>141</v>
      </c>
      <c r="B161" s="49" t="s">
        <v>368</v>
      </c>
      <c r="C161" s="49" t="s">
        <v>442</v>
      </c>
      <c r="D161" s="51" t="s">
        <v>13</v>
      </c>
      <c r="E161" s="53" t="s">
        <v>672</v>
      </c>
      <c r="F161" s="49" t="s">
        <v>448</v>
      </c>
      <c r="G161" s="49" t="s">
        <v>76</v>
      </c>
      <c r="H161" s="49" t="s">
        <v>140</v>
      </c>
      <c r="I161" s="49" t="s">
        <v>76</v>
      </c>
      <c r="J161" s="49" t="s">
        <v>76</v>
      </c>
      <c r="K161" s="49" t="s">
        <v>76</v>
      </c>
      <c r="L161" s="49" t="s">
        <v>76</v>
      </c>
      <c r="M161" s="49" t="s">
        <v>447</v>
      </c>
      <c r="N161" s="49" t="s">
        <v>10</v>
      </c>
      <c r="O161" s="49" t="s">
        <v>76</v>
      </c>
      <c r="P161" s="49" t="s">
        <v>76</v>
      </c>
      <c r="Q161" s="49" t="s">
        <v>10</v>
      </c>
      <c r="R161" s="54" t="s">
        <v>10</v>
      </c>
    </row>
    <row r="162" spans="1:18" x14ac:dyDescent="0.25">
      <c r="A162" s="59">
        <v>151</v>
      </c>
      <c r="B162" s="49" t="s">
        <v>370</v>
      </c>
      <c r="C162" s="49" t="s">
        <v>466</v>
      </c>
      <c r="D162" s="51" t="s">
        <v>13</v>
      </c>
      <c r="E162" s="53" t="s">
        <v>672</v>
      </c>
      <c r="F162" s="49" t="s">
        <v>131</v>
      </c>
      <c r="G162" s="49" t="s">
        <v>76</v>
      </c>
      <c r="H162" s="49" t="s">
        <v>76</v>
      </c>
      <c r="I162" s="49" t="s">
        <v>76</v>
      </c>
      <c r="J162" s="49" t="s">
        <v>76</v>
      </c>
      <c r="K162" s="49" t="s">
        <v>76</v>
      </c>
      <c r="L162" s="49" t="s">
        <v>76</v>
      </c>
      <c r="M162" s="49" t="s">
        <v>76</v>
      </c>
      <c r="N162" s="49" t="s">
        <v>10</v>
      </c>
      <c r="O162" s="49" t="s">
        <v>76</v>
      </c>
      <c r="P162" s="49" t="s">
        <v>76</v>
      </c>
      <c r="Q162" s="49" t="s">
        <v>10</v>
      </c>
      <c r="R162" s="54" t="s">
        <v>10</v>
      </c>
    </row>
    <row r="163" spans="1:18" x14ac:dyDescent="0.25">
      <c r="A163" s="59">
        <v>152</v>
      </c>
      <c r="B163" s="49" t="s">
        <v>371</v>
      </c>
      <c r="C163" s="49" t="s">
        <v>14</v>
      </c>
      <c r="D163" s="51" t="s">
        <v>13</v>
      </c>
      <c r="E163" s="53" t="s">
        <v>672</v>
      </c>
      <c r="F163" s="49" t="s">
        <v>379</v>
      </c>
      <c r="G163" s="49" t="s">
        <v>76</v>
      </c>
      <c r="H163" s="49" t="s">
        <v>76</v>
      </c>
      <c r="I163" s="49" t="s">
        <v>76</v>
      </c>
      <c r="J163" s="49" t="s">
        <v>76</v>
      </c>
      <c r="K163" s="49" t="s">
        <v>76</v>
      </c>
      <c r="L163" s="49" t="s">
        <v>10</v>
      </c>
      <c r="M163" s="49" t="s">
        <v>476</v>
      </c>
      <c r="N163" s="49" t="s">
        <v>10</v>
      </c>
      <c r="O163" s="49" t="s">
        <v>76</v>
      </c>
      <c r="P163" s="49" t="s">
        <v>76</v>
      </c>
      <c r="Q163" s="49" t="s">
        <v>10</v>
      </c>
      <c r="R163" s="54" t="s">
        <v>10</v>
      </c>
    </row>
    <row r="164" spans="1:18" x14ac:dyDescent="0.25">
      <c r="A164" s="59">
        <v>154</v>
      </c>
      <c r="B164" s="54" t="s">
        <v>477</v>
      </c>
      <c r="C164" s="49" t="s">
        <v>14</v>
      </c>
      <c r="D164" s="51" t="s">
        <v>13</v>
      </c>
      <c r="E164" s="53" t="s">
        <v>672</v>
      </c>
      <c r="F164" s="49" t="s">
        <v>448</v>
      </c>
      <c r="G164" s="49" t="s">
        <v>76</v>
      </c>
      <c r="H164" s="49" t="s">
        <v>76</v>
      </c>
      <c r="I164" s="49" t="s">
        <v>76</v>
      </c>
      <c r="J164" s="49" t="s">
        <v>76</v>
      </c>
      <c r="K164" s="49" t="s">
        <v>76</v>
      </c>
      <c r="L164" s="49" t="s">
        <v>10</v>
      </c>
      <c r="M164" s="49" t="s">
        <v>479</v>
      </c>
      <c r="N164" s="49" t="s">
        <v>10</v>
      </c>
      <c r="O164" s="49" t="s">
        <v>76</v>
      </c>
      <c r="P164" s="49" t="s">
        <v>76</v>
      </c>
      <c r="Q164" s="49" t="s">
        <v>10</v>
      </c>
      <c r="R164" s="54" t="s">
        <v>10</v>
      </c>
    </row>
    <row r="165" spans="1:18" x14ac:dyDescent="0.25">
      <c r="A165" s="59">
        <v>156</v>
      </c>
      <c r="B165" s="49" t="s">
        <v>372</v>
      </c>
      <c r="C165" s="49" t="s">
        <v>482</v>
      </c>
      <c r="D165" s="51" t="s">
        <v>13</v>
      </c>
      <c r="E165" s="53" t="s">
        <v>672</v>
      </c>
      <c r="F165" s="53" t="s">
        <v>131</v>
      </c>
      <c r="G165" s="50" t="s">
        <v>76</v>
      </c>
      <c r="H165" s="50" t="s">
        <v>76</v>
      </c>
      <c r="I165" s="53" t="s">
        <v>76</v>
      </c>
      <c r="J165" s="53" t="s">
        <v>76</v>
      </c>
      <c r="K165" s="53" t="s">
        <v>76</v>
      </c>
      <c r="L165" s="53" t="s">
        <v>76</v>
      </c>
      <c r="M165" s="53" t="s">
        <v>76</v>
      </c>
      <c r="N165" s="53" t="s">
        <v>10</v>
      </c>
      <c r="O165" s="53" t="s">
        <v>76</v>
      </c>
      <c r="P165" s="53" t="s">
        <v>76</v>
      </c>
      <c r="Q165" s="53" t="s">
        <v>10</v>
      </c>
      <c r="R165" s="53" t="s">
        <v>10</v>
      </c>
    </row>
    <row r="166" spans="1:18" x14ac:dyDescent="0.25">
      <c r="A166" s="59">
        <v>158</v>
      </c>
      <c r="B166" s="54" t="s">
        <v>373</v>
      </c>
      <c r="C166" s="50" t="s">
        <v>532</v>
      </c>
      <c r="D166" s="76" t="s">
        <v>13</v>
      </c>
      <c r="E166" s="53" t="s">
        <v>672</v>
      </c>
      <c r="F166" s="50" t="s">
        <v>131</v>
      </c>
      <c r="G166" s="50" t="s">
        <v>76</v>
      </c>
      <c r="H166" s="50" t="s">
        <v>76</v>
      </c>
      <c r="I166" s="50" t="s">
        <v>76</v>
      </c>
      <c r="J166" s="50" t="s">
        <v>76</v>
      </c>
      <c r="K166" s="50" t="s">
        <v>76</v>
      </c>
      <c r="L166" s="50" t="s">
        <v>10</v>
      </c>
      <c r="M166" s="50" t="s">
        <v>76</v>
      </c>
      <c r="N166" s="50" t="s">
        <v>10</v>
      </c>
      <c r="O166" s="50" t="s">
        <v>76</v>
      </c>
      <c r="P166" s="50" t="s">
        <v>76</v>
      </c>
      <c r="Q166" s="50" t="s">
        <v>10</v>
      </c>
      <c r="R166" s="53" t="s">
        <v>10</v>
      </c>
    </row>
    <row r="167" spans="1:18" x14ac:dyDescent="0.25">
      <c r="A167" s="59">
        <v>182</v>
      </c>
      <c r="B167" s="54" t="s">
        <v>374</v>
      </c>
      <c r="C167" s="54" t="s">
        <v>485</v>
      </c>
      <c r="D167" s="62" t="s">
        <v>13</v>
      </c>
      <c r="E167" s="53" t="s">
        <v>672</v>
      </c>
      <c r="F167" s="54" t="s">
        <v>151</v>
      </c>
      <c r="G167" s="54" t="s">
        <v>76</v>
      </c>
      <c r="H167" s="54" t="s">
        <v>76</v>
      </c>
      <c r="I167" s="54" t="s">
        <v>76</v>
      </c>
      <c r="J167" s="54" t="s">
        <v>76</v>
      </c>
      <c r="K167" s="54" t="s">
        <v>76</v>
      </c>
      <c r="L167" s="54" t="s">
        <v>492</v>
      </c>
      <c r="M167" s="54" t="s">
        <v>76</v>
      </c>
      <c r="N167" s="54" t="s">
        <v>10</v>
      </c>
      <c r="O167" s="54" t="s">
        <v>76</v>
      </c>
      <c r="P167" s="54" t="s">
        <v>76</v>
      </c>
      <c r="Q167" s="54" t="s">
        <v>10</v>
      </c>
      <c r="R167" s="54" t="s">
        <v>76</v>
      </c>
    </row>
    <row r="168" spans="1:18" x14ac:dyDescent="0.25">
      <c r="A168" s="59">
        <v>179</v>
      </c>
      <c r="B168" s="49" t="s">
        <v>375</v>
      </c>
      <c r="C168" s="53" t="s">
        <v>526</v>
      </c>
      <c r="D168" s="76" t="s">
        <v>13</v>
      </c>
      <c r="E168" s="53" t="s">
        <v>672</v>
      </c>
      <c r="F168" s="50" t="s">
        <v>131</v>
      </c>
      <c r="G168" s="50" t="s">
        <v>76</v>
      </c>
      <c r="H168" s="50" t="s">
        <v>10</v>
      </c>
      <c r="I168" s="50" t="s">
        <v>76</v>
      </c>
      <c r="J168" s="50" t="s">
        <v>76</v>
      </c>
      <c r="K168" s="50" t="s">
        <v>76</v>
      </c>
      <c r="L168" s="50" t="s">
        <v>10</v>
      </c>
      <c r="M168" s="50" t="s">
        <v>76</v>
      </c>
      <c r="N168" s="50" t="s">
        <v>10</v>
      </c>
      <c r="O168" s="50" t="s">
        <v>76</v>
      </c>
      <c r="P168" s="50" t="s">
        <v>76</v>
      </c>
      <c r="Q168" s="50" t="s">
        <v>10</v>
      </c>
      <c r="R168" s="53" t="s">
        <v>10</v>
      </c>
    </row>
    <row r="169" spans="1:18" x14ac:dyDescent="0.25">
      <c r="A169" s="59">
        <v>167</v>
      </c>
      <c r="B169" s="49" t="s">
        <v>63</v>
      </c>
      <c r="C169" s="49" t="s">
        <v>62</v>
      </c>
      <c r="D169" s="51" t="s">
        <v>13</v>
      </c>
      <c r="E169" s="53" t="s">
        <v>673</v>
      </c>
      <c r="F169" s="49" t="s">
        <v>131</v>
      </c>
      <c r="G169" s="49" t="s">
        <v>76</v>
      </c>
      <c r="H169" s="49" t="s">
        <v>76</v>
      </c>
      <c r="I169" s="49" t="s">
        <v>76</v>
      </c>
      <c r="J169" s="49" t="s">
        <v>76</v>
      </c>
      <c r="K169" s="49" t="s">
        <v>76</v>
      </c>
      <c r="L169" s="49" t="s">
        <v>76</v>
      </c>
      <c r="M169" s="49" t="s">
        <v>76</v>
      </c>
      <c r="N169" s="49" t="s">
        <v>10</v>
      </c>
      <c r="O169" s="49" t="s">
        <v>76</v>
      </c>
      <c r="P169" s="49" t="s">
        <v>76</v>
      </c>
      <c r="Q169" s="49" t="s">
        <v>10</v>
      </c>
      <c r="R169" s="54" t="s">
        <v>84</v>
      </c>
    </row>
    <row r="170" spans="1:18" x14ac:dyDescent="0.25">
      <c r="A170" s="59">
        <v>165</v>
      </c>
      <c r="B170" s="49" t="s">
        <v>376</v>
      </c>
      <c r="C170" s="50" t="s">
        <v>524</v>
      </c>
      <c r="D170" s="76" t="s">
        <v>13</v>
      </c>
      <c r="E170" s="53" t="s">
        <v>673</v>
      </c>
      <c r="F170" s="49" t="s">
        <v>131</v>
      </c>
      <c r="G170" s="49" t="s">
        <v>76</v>
      </c>
      <c r="H170" s="49" t="s">
        <v>76</v>
      </c>
      <c r="I170" s="49" t="s">
        <v>76</v>
      </c>
      <c r="J170" s="49" t="s">
        <v>76</v>
      </c>
      <c r="K170" s="49" t="s">
        <v>76</v>
      </c>
      <c r="L170" s="49" t="s">
        <v>76</v>
      </c>
      <c r="M170" s="49" t="s">
        <v>76</v>
      </c>
      <c r="N170" s="50" t="s">
        <v>10</v>
      </c>
      <c r="O170" s="49" t="s">
        <v>76</v>
      </c>
      <c r="P170" s="49" t="s">
        <v>76</v>
      </c>
      <c r="Q170" s="49" t="s">
        <v>10</v>
      </c>
      <c r="R170" s="54" t="s">
        <v>10</v>
      </c>
    </row>
    <row r="171" spans="1:18" x14ac:dyDescent="0.25">
      <c r="A171" s="59">
        <v>178</v>
      </c>
      <c r="B171" s="49" t="s">
        <v>184</v>
      </c>
      <c r="C171" s="49" t="s">
        <v>493</v>
      </c>
      <c r="D171" s="51" t="s">
        <v>13</v>
      </c>
      <c r="E171" s="53" t="s">
        <v>672</v>
      </c>
      <c r="F171" s="49" t="s">
        <v>131</v>
      </c>
      <c r="G171" s="50" t="s">
        <v>76</v>
      </c>
      <c r="H171" s="50" t="s">
        <v>76</v>
      </c>
      <c r="I171" s="50" t="s">
        <v>76</v>
      </c>
      <c r="J171" s="50" t="s">
        <v>76</v>
      </c>
      <c r="K171" s="50" t="s">
        <v>76</v>
      </c>
      <c r="L171" s="50" t="s">
        <v>76</v>
      </c>
      <c r="M171" s="50" t="s">
        <v>76</v>
      </c>
      <c r="N171" s="50" t="s">
        <v>10</v>
      </c>
      <c r="O171" s="50" t="s">
        <v>76</v>
      </c>
      <c r="P171" s="50" t="s">
        <v>76</v>
      </c>
      <c r="Q171" s="50" t="s">
        <v>10</v>
      </c>
      <c r="R171" s="53" t="s">
        <v>10</v>
      </c>
    </row>
    <row r="172" spans="1:18" x14ac:dyDescent="0.25">
      <c r="A172" s="59">
        <v>6400</v>
      </c>
      <c r="B172" s="50" t="s">
        <v>569</v>
      </c>
      <c r="C172" s="50" t="s">
        <v>584</v>
      </c>
      <c r="D172" s="51" t="s">
        <v>13</v>
      </c>
      <c r="E172" s="50" t="s">
        <v>672</v>
      </c>
      <c r="F172" s="53" t="s">
        <v>151</v>
      </c>
      <c r="G172" s="50" t="s">
        <v>76</v>
      </c>
      <c r="H172" s="50" t="s">
        <v>76</v>
      </c>
      <c r="I172" s="50" t="s">
        <v>76</v>
      </c>
      <c r="J172" s="50" t="s">
        <v>649</v>
      </c>
      <c r="K172" s="50" t="s">
        <v>76</v>
      </c>
      <c r="L172" s="50" t="s">
        <v>76</v>
      </c>
      <c r="M172" s="50" t="s">
        <v>76</v>
      </c>
      <c r="N172" s="50" t="s">
        <v>10</v>
      </c>
      <c r="O172" s="50" t="s">
        <v>76</v>
      </c>
      <c r="P172" s="50" t="s">
        <v>76</v>
      </c>
      <c r="Q172" s="50" t="s">
        <v>10</v>
      </c>
      <c r="R172" s="53" t="s">
        <v>76</v>
      </c>
    </row>
    <row r="173" spans="1:18" x14ac:dyDescent="0.25">
      <c r="A173" s="59">
        <v>6590</v>
      </c>
      <c r="B173" s="53" t="s">
        <v>618</v>
      </c>
      <c r="C173" s="54" t="s">
        <v>81</v>
      </c>
      <c r="D173" s="62" t="s">
        <v>13</v>
      </c>
      <c r="E173" s="50" t="s">
        <v>672</v>
      </c>
      <c r="F173" s="53" t="s">
        <v>651</v>
      </c>
      <c r="G173" s="53" t="s">
        <v>76</v>
      </c>
      <c r="H173" s="50" t="s">
        <v>76</v>
      </c>
      <c r="I173" s="50" t="s">
        <v>88</v>
      </c>
      <c r="J173" s="50" t="s">
        <v>88</v>
      </c>
      <c r="K173" s="50" t="s">
        <v>76</v>
      </c>
      <c r="L173" s="50" t="s">
        <v>650</v>
      </c>
      <c r="M173" s="50" t="s">
        <v>76</v>
      </c>
      <c r="N173" s="50" t="s">
        <v>10</v>
      </c>
      <c r="O173" s="50" t="s">
        <v>652</v>
      </c>
      <c r="P173" s="50" t="s">
        <v>76</v>
      </c>
      <c r="Q173" s="50" t="s">
        <v>10</v>
      </c>
      <c r="R173" s="53" t="s">
        <v>76</v>
      </c>
    </row>
    <row r="174" spans="1:18" x14ac:dyDescent="0.25">
      <c r="A174" s="59">
        <v>6620</v>
      </c>
      <c r="B174" s="50" t="s">
        <v>571</v>
      </c>
      <c r="C174" s="49" t="s">
        <v>577</v>
      </c>
      <c r="D174" s="51" t="s">
        <v>13</v>
      </c>
      <c r="E174" s="50" t="s">
        <v>672</v>
      </c>
      <c r="F174" s="53" t="s">
        <v>653</v>
      </c>
      <c r="G174" s="53" t="s">
        <v>76</v>
      </c>
      <c r="H174" s="53" t="s">
        <v>76</v>
      </c>
      <c r="I174" s="53" t="s">
        <v>76</v>
      </c>
      <c r="J174" s="53" t="s">
        <v>76</v>
      </c>
      <c r="K174" s="50" t="s">
        <v>76</v>
      </c>
      <c r="L174" s="50" t="s">
        <v>76</v>
      </c>
      <c r="M174" s="50" t="s">
        <v>76</v>
      </c>
      <c r="N174" s="50" t="s">
        <v>10</v>
      </c>
      <c r="O174" s="50" t="s">
        <v>76</v>
      </c>
      <c r="P174" s="50" t="s">
        <v>76</v>
      </c>
      <c r="Q174" s="50" t="s">
        <v>76</v>
      </c>
      <c r="R174" s="53" t="s">
        <v>10</v>
      </c>
    </row>
    <row r="175" spans="1:18" x14ac:dyDescent="0.25">
      <c r="A175" s="59">
        <v>6668</v>
      </c>
      <c r="B175" s="50" t="s">
        <v>572</v>
      </c>
      <c r="C175" s="49" t="s">
        <v>578</v>
      </c>
      <c r="D175" s="51" t="s">
        <v>13</v>
      </c>
      <c r="E175" s="50" t="s">
        <v>672</v>
      </c>
      <c r="F175" s="53" t="s">
        <v>653</v>
      </c>
      <c r="G175" s="53" t="s">
        <v>76</v>
      </c>
      <c r="H175" s="53" t="s">
        <v>76</v>
      </c>
      <c r="I175" s="53" t="s">
        <v>76</v>
      </c>
      <c r="J175" s="53" t="s">
        <v>76</v>
      </c>
      <c r="K175" s="50" t="s">
        <v>76</v>
      </c>
      <c r="L175" s="50" t="s">
        <v>76</v>
      </c>
      <c r="M175" s="50" t="s">
        <v>76</v>
      </c>
      <c r="N175" s="50" t="s">
        <v>10</v>
      </c>
      <c r="O175" s="50" t="s">
        <v>76</v>
      </c>
      <c r="P175" s="50" t="s">
        <v>76</v>
      </c>
      <c r="Q175" s="50" t="s">
        <v>76</v>
      </c>
      <c r="R175" s="53" t="s">
        <v>10</v>
      </c>
    </row>
    <row r="176" spans="1:18" x14ac:dyDescent="0.25">
      <c r="A176" s="59">
        <v>6688</v>
      </c>
      <c r="B176" s="53" t="s">
        <v>576</v>
      </c>
      <c r="C176" s="54" t="s">
        <v>579</v>
      </c>
      <c r="D176" s="62" t="s">
        <v>13</v>
      </c>
      <c r="E176" s="50" t="s">
        <v>673</v>
      </c>
      <c r="F176" s="53" t="s">
        <v>653</v>
      </c>
      <c r="G176" s="53" t="s">
        <v>76</v>
      </c>
      <c r="H176" s="53" t="s">
        <v>76</v>
      </c>
      <c r="I176" s="53" t="s">
        <v>76</v>
      </c>
      <c r="J176" s="53" t="s">
        <v>76</v>
      </c>
      <c r="K176" s="50" t="s">
        <v>76</v>
      </c>
      <c r="L176" s="50" t="s">
        <v>76</v>
      </c>
      <c r="M176" s="50" t="s">
        <v>76</v>
      </c>
      <c r="N176" s="50" t="s">
        <v>10</v>
      </c>
      <c r="O176" s="50" t="s">
        <v>76</v>
      </c>
      <c r="P176" s="50" t="s">
        <v>76</v>
      </c>
      <c r="Q176" s="50" t="s">
        <v>10</v>
      </c>
      <c r="R176" s="53" t="s">
        <v>10</v>
      </c>
    </row>
    <row r="177" spans="1:69" x14ac:dyDescent="0.25">
      <c r="A177" s="59">
        <v>6706</v>
      </c>
      <c r="B177" s="53" t="s">
        <v>573</v>
      </c>
      <c r="C177" s="54" t="s">
        <v>580</v>
      </c>
      <c r="D177" s="62" t="s">
        <v>13</v>
      </c>
      <c r="E177" s="50" t="s">
        <v>672</v>
      </c>
      <c r="F177" s="53" t="s">
        <v>654</v>
      </c>
      <c r="G177" s="53" t="s">
        <v>76</v>
      </c>
      <c r="H177" s="53" t="s">
        <v>76</v>
      </c>
      <c r="I177" s="53" t="s">
        <v>76</v>
      </c>
      <c r="J177" s="53" t="s">
        <v>76</v>
      </c>
      <c r="K177" s="50" t="s">
        <v>76</v>
      </c>
      <c r="L177" s="50" t="s">
        <v>88</v>
      </c>
      <c r="M177" s="50" t="s">
        <v>76</v>
      </c>
      <c r="N177" s="50" t="s">
        <v>10</v>
      </c>
      <c r="O177" s="50" t="s">
        <v>76</v>
      </c>
      <c r="P177" s="50" t="s">
        <v>76</v>
      </c>
      <c r="Q177" s="50" t="s">
        <v>10</v>
      </c>
      <c r="R177" s="53" t="s">
        <v>88</v>
      </c>
    </row>
    <row r="178" spans="1:69" x14ac:dyDescent="0.25">
      <c r="A178" s="59">
        <v>6711</v>
      </c>
      <c r="B178" s="53" t="s">
        <v>605</v>
      </c>
      <c r="C178" s="54" t="s">
        <v>581</v>
      </c>
      <c r="D178" s="62" t="s">
        <v>13</v>
      </c>
      <c r="E178" s="50" t="s">
        <v>673</v>
      </c>
      <c r="F178" s="53" t="s">
        <v>653</v>
      </c>
      <c r="G178" s="53" t="s">
        <v>76</v>
      </c>
      <c r="H178" s="53" t="s">
        <v>76</v>
      </c>
      <c r="I178" s="53" t="s">
        <v>76</v>
      </c>
      <c r="J178" s="53" t="s">
        <v>76</v>
      </c>
      <c r="K178" s="50" t="s">
        <v>76</v>
      </c>
      <c r="L178" s="50" t="s">
        <v>76</v>
      </c>
      <c r="M178" s="50" t="s">
        <v>76</v>
      </c>
      <c r="N178" s="50" t="s">
        <v>10</v>
      </c>
      <c r="O178" s="50" t="s">
        <v>76</v>
      </c>
      <c r="P178" s="50" t="s">
        <v>76</v>
      </c>
      <c r="Q178" s="50" t="s">
        <v>76</v>
      </c>
      <c r="R178" s="53" t="s">
        <v>10</v>
      </c>
    </row>
    <row r="179" spans="1:69" x14ac:dyDescent="0.25">
      <c r="A179" s="59">
        <v>6914</v>
      </c>
      <c r="B179" s="53" t="s">
        <v>575</v>
      </c>
      <c r="C179" s="54" t="s">
        <v>582</v>
      </c>
      <c r="D179" s="62" t="s">
        <v>13</v>
      </c>
      <c r="E179" s="50" t="s">
        <v>672</v>
      </c>
      <c r="F179" s="53" t="s">
        <v>653</v>
      </c>
      <c r="G179" s="53" t="s">
        <v>76</v>
      </c>
      <c r="H179" s="53" t="s">
        <v>76</v>
      </c>
      <c r="I179" s="53" t="s">
        <v>76</v>
      </c>
      <c r="J179" s="53" t="s">
        <v>76</v>
      </c>
      <c r="K179" s="50" t="s">
        <v>76</v>
      </c>
      <c r="L179" s="50" t="s">
        <v>76</v>
      </c>
      <c r="M179" s="50" t="s">
        <v>76</v>
      </c>
      <c r="N179" s="50" t="s">
        <v>10</v>
      </c>
      <c r="O179" s="50" t="s">
        <v>76</v>
      </c>
      <c r="P179" s="50" t="s">
        <v>76</v>
      </c>
      <c r="Q179" s="50" t="s">
        <v>10</v>
      </c>
      <c r="R179" s="53" t="s">
        <v>10</v>
      </c>
    </row>
    <row r="180" spans="1:69" x14ac:dyDescent="0.25">
      <c r="A180" s="59">
        <v>6917</v>
      </c>
      <c r="B180" s="53" t="s">
        <v>570</v>
      </c>
      <c r="C180" s="54" t="s">
        <v>583</v>
      </c>
      <c r="D180" s="62" t="s">
        <v>13</v>
      </c>
      <c r="E180" s="50" t="s">
        <v>672</v>
      </c>
      <c r="F180" s="53" t="s">
        <v>653</v>
      </c>
      <c r="G180" s="53" t="s">
        <v>76</v>
      </c>
      <c r="H180" s="53" t="s">
        <v>76</v>
      </c>
      <c r="I180" s="53" t="s">
        <v>76</v>
      </c>
      <c r="J180" s="53" t="s">
        <v>76</v>
      </c>
      <c r="K180" s="50" t="s">
        <v>76</v>
      </c>
      <c r="L180" s="50" t="s">
        <v>76</v>
      </c>
      <c r="M180" s="50" t="s">
        <v>76</v>
      </c>
      <c r="N180" s="50" t="s">
        <v>10</v>
      </c>
      <c r="O180" s="50" t="s">
        <v>76</v>
      </c>
      <c r="P180" s="50" t="s">
        <v>76</v>
      </c>
      <c r="Q180" s="50" t="s">
        <v>10</v>
      </c>
      <c r="R180" s="53" t="s">
        <v>10</v>
      </c>
      <c r="Y180" s="20"/>
    </row>
    <row r="181" spans="1:69" x14ac:dyDescent="0.25">
      <c r="A181" s="59">
        <v>3</v>
      </c>
      <c r="B181" s="50" t="s">
        <v>676</v>
      </c>
      <c r="C181" s="53" t="s">
        <v>677</v>
      </c>
      <c r="D181" s="74" t="s">
        <v>13</v>
      </c>
      <c r="E181" s="53" t="s">
        <v>672</v>
      </c>
      <c r="F181" s="53" t="s">
        <v>131</v>
      </c>
      <c r="G181" s="53" t="s">
        <v>76</v>
      </c>
      <c r="H181" s="53" t="s">
        <v>76</v>
      </c>
      <c r="I181" s="53" t="s">
        <v>76</v>
      </c>
      <c r="J181" s="53" t="s">
        <v>76</v>
      </c>
      <c r="K181" s="53" t="s">
        <v>76</v>
      </c>
      <c r="L181" s="53" t="s">
        <v>76</v>
      </c>
      <c r="M181" s="53" t="s">
        <v>76</v>
      </c>
      <c r="N181" s="53" t="s">
        <v>10</v>
      </c>
      <c r="O181" s="53" t="s">
        <v>76</v>
      </c>
      <c r="P181" s="53" t="s">
        <v>76</v>
      </c>
      <c r="Q181" s="53" t="s">
        <v>10</v>
      </c>
      <c r="R181" s="53" t="s">
        <v>76</v>
      </c>
      <c r="X181" s="20"/>
      <c r="BL181" s="6"/>
      <c r="BQ181" s="5"/>
    </row>
    <row r="182" spans="1:69" x14ac:dyDescent="0.25">
      <c r="A182" s="59">
        <v>11</v>
      </c>
      <c r="B182" s="50" t="s">
        <v>683</v>
      </c>
      <c r="C182" s="53" t="s">
        <v>684</v>
      </c>
      <c r="D182" s="74" t="s">
        <v>13</v>
      </c>
      <c r="E182" s="53" t="s">
        <v>672</v>
      </c>
      <c r="F182" s="53" t="s">
        <v>830</v>
      </c>
      <c r="G182" s="53" t="s">
        <v>10</v>
      </c>
      <c r="H182" s="53" t="s">
        <v>76</v>
      </c>
      <c r="I182" s="53" t="s">
        <v>76</v>
      </c>
      <c r="J182" s="53" t="s">
        <v>76</v>
      </c>
      <c r="K182" s="53" t="s">
        <v>76</v>
      </c>
      <c r="L182" s="53" t="s">
        <v>76</v>
      </c>
      <c r="M182" s="53" t="s">
        <v>76</v>
      </c>
      <c r="N182" s="53" t="s">
        <v>10</v>
      </c>
      <c r="O182" s="53" t="s">
        <v>76</v>
      </c>
      <c r="P182" s="53" t="s">
        <v>76</v>
      </c>
      <c r="Q182" s="53" t="s">
        <v>10</v>
      </c>
      <c r="R182" s="53" t="s">
        <v>76</v>
      </c>
      <c r="X182" s="20"/>
      <c r="BL182" s="6"/>
      <c r="BQ182" s="5"/>
    </row>
    <row r="183" spans="1:69" x14ac:dyDescent="0.25">
      <c r="A183" s="59">
        <v>23</v>
      </c>
      <c r="B183" s="53" t="s">
        <v>569</v>
      </c>
      <c r="C183" s="53" t="s">
        <v>807</v>
      </c>
      <c r="D183" s="74" t="s">
        <v>13</v>
      </c>
      <c r="E183" s="53" t="s">
        <v>672</v>
      </c>
      <c r="F183" s="53" t="s">
        <v>831</v>
      </c>
      <c r="G183" s="53" t="s">
        <v>76</v>
      </c>
      <c r="H183" s="53" t="s">
        <v>76</v>
      </c>
      <c r="I183" s="53" t="s">
        <v>76</v>
      </c>
      <c r="J183" s="53" t="s">
        <v>76</v>
      </c>
      <c r="K183" s="53" t="s">
        <v>10</v>
      </c>
      <c r="L183" s="53" t="s">
        <v>76</v>
      </c>
      <c r="M183" s="53" t="s">
        <v>76</v>
      </c>
      <c r="N183" s="53" t="s">
        <v>10</v>
      </c>
      <c r="O183" s="53" t="s">
        <v>76</v>
      </c>
      <c r="P183" s="53" t="s">
        <v>76</v>
      </c>
      <c r="Q183" s="53" t="s">
        <v>10</v>
      </c>
      <c r="R183" s="53" t="s">
        <v>77</v>
      </c>
      <c r="X183" s="20"/>
      <c r="BL183" s="6"/>
      <c r="BQ183" s="5"/>
    </row>
    <row r="184" spans="1:69" x14ac:dyDescent="0.25">
      <c r="A184" s="59">
        <v>24</v>
      </c>
      <c r="B184" s="50" t="s">
        <v>692</v>
      </c>
      <c r="C184" s="53" t="s">
        <v>693</v>
      </c>
      <c r="D184" s="74" t="s">
        <v>13</v>
      </c>
      <c r="E184" s="53" t="s">
        <v>672</v>
      </c>
      <c r="F184" s="53" t="s">
        <v>131</v>
      </c>
      <c r="G184" s="53" t="s">
        <v>76</v>
      </c>
      <c r="H184" s="53" t="s">
        <v>76</v>
      </c>
      <c r="I184" s="53" t="s">
        <v>76</v>
      </c>
      <c r="J184" s="53" t="s">
        <v>76</v>
      </c>
      <c r="K184" s="53" t="s">
        <v>76</v>
      </c>
      <c r="L184" s="53" t="s">
        <v>76</v>
      </c>
      <c r="M184" s="53" t="s">
        <v>76</v>
      </c>
      <c r="N184" s="53" t="s">
        <v>10</v>
      </c>
      <c r="O184" s="53" t="s">
        <v>76</v>
      </c>
      <c r="P184" s="53" t="s">
        <v>76</v>
      </c>
      <c r="Q184" s="53" t="s">
        <v>76</v>
      </c>
      <c r="R184" s="53" t="s">
        <v>76</v>
      </c>
      <c r="X184" s="20"/>
      <c r="BL184" s="6"/>
      <c r="BQ184" s="5"/>
    </row>
    <row r="185" spans="1:69" x14ac:dyDescent="0.25">
      <c r="A185" s="59">
        <v>39</v>
      </c>
      <c r="B185" s="50" t="s">
        <v>700</v>
      </c>
      <c r="C185" s="53" t="s">
        <v>532</v>
      </c>
      <c r="D185" s="74" t="s">
        <v>13</v>
      </c>
      <c r="E185" s="53" t="s">
        <v>672</v>
      </c>
      <c r="F185" s="53" t="s">
        <v>131</v>
      </c>
      <c r="G185" s="53" t="s">
        <v>76</v>
      </c>
      <c r="H185" s="53" t="s">
        <v>76</v>
      </c>
      <c r="I185" s="53" t="s">
        <v>76</v>
      </c>
      <c r="J185" s="53" t="s">
        <v>76</v>
      </c>
      <c r="K185" s="53" t="s">
        <v>76</v>
      </c>
      <c r="L185" s="53" t="s">
        <v>76</v>
      </c>
      <c r="M185" s="53" t="s">
        <v>76</v>
      </c>
      <c r="N185" s="53" t="s">
        <v>10</v>
      </c>
      <c r="O185" s="53" t="s">
        <v>76</v>
      </c>
      <c r="P185" s="53" t="s">
        <v>76</v>
      </c>
      <c r="Q185" s="53" t="s">
        <v>76</v>
      </c>
      <c r="R185" s="53" t="s">
        <v>76</v>
      </c>
      <c r="X185" s="20"/>
      <c r="BL185" s="6"/>
      <c r="BQ185" s="5"/>
    </row>
    <row r="186" spans="1:69" x14ac:dyDescent="0.25">
      <c r="A186" s="59">
        <v>42</v>
      </c>
      <c r="B186" s="53" t="s">
        <v>665</v>
      </c>
      <c r="C186" s="53" t="s">
        <v>91</v>
      </c>
      <c r="D186" s="74" t="s">
        <v>13</v>
      </c>
      <c r="E186" s="53" t="s">
        <v>672</v>
      </c>
      <c r="F186" s="53" t="s">
        <v>131</v>
      </c>
      <c r="G186" s="53" t="s">
        <v>76</v>
      </c>
      <c r="H186" s="53" t="s">
        <v>76</v>
      </c>
      <c r="I186" s="53" t="s">
        <v>76</v>
      </c>
      <c r="J186" s="53" t="s">
        <v>76</v>
      </c>
      <c r="K186" s="53" t="s">
        <v>76</v>
      </c>
      <c r="L186" s="53" t="s">
        <v>76</v>
      </c>
      <c r="M186" s="53" t="s">
        <v>76</v>
      </c>
      <c r="N186" s="53" t="s">
        <v>10</v>
      </c>
      <c r="O186" s="53" t="s">
        <v>76</v>
      </c>
      <c r="P186" s="53" t="s">
        <v>76</v>
      </c>
      <c r="Q186" s="53" t="s">
        <v>10</v>
      </c>
      <c r="R186" s="53" t="s">
        <v>76</v>
      </c>
      <c r="X186" s="20"/>
      <c r="BL186" s="6"/>
      <c r="BQ186" s="5"/>
    </row>
    <row r="187" spans="1:69" x14ac:dyDescent="0.25">
      <c r="A187" s="59">
        <v>53</v>
      </c>
      <c r="B187" s="53" t="s">
        <v>711</v>
      </c>
      <c r="C187" s="53" t="s">
        <v>712</v>
      </c>
      <c r="D187" s="74" t="s">
        <v>13</v>
      </c>
      <c r="E187" s="53" t="s">
        <v>672</v>
      </c>
      <c r="F187" s="53" t="s">
        <v>832</v>
      </c>
      <c r="G187" s="53" t="s">
        <v>76</v>
      </c>
      <c r="H187" s="53" t="s">
        <v>76</v>
      </c>
      <c r="I187" s="53" t="s">
        <v>76</v>
      </c>
      <c r="J187" s="53" t="s">
        <v>76</v>
      </c>
      <c r="K187" s="53" t="s">
        <v>76</v>
      </c>
      <c r="L187" s="53" t="s">
        <v>76</v>
      </c>
      <c r="M187" s="53" t="s">
        <v>76</v>
      </c>
      <c r="N187" s="53" t="s">
        <v>10</v>
      </c>
      <c r="O187" s="53" t="s">
        <v>76</v>
      </c>
      <c r="P187" s="53" t="s">
        <v>76</v>
      </c>
      <c r="Q187" s="53" t="s">
        <v>10</v>
      </c>
      <c r="R187" s="53" t="s">
        <v>76</v>
      </c>
      <c r="X187" s="20"/>
      <c r="BL187" s="6"/>
      <c r="BQ187" s="5"/>
    </row>
    <row r="188" spans="1:69" x14ac:dyDescent="0.25">
      <c r="A188" s="59">
        <v>59</v>
      </c>
      <c r="B188" s="53" t="s">
        <v>718</v>
      </c>
      <c r="C188" s="53" t="s">
        <v>719</v>
      </c>
      <c r="D188" s="74" t="s">
        <v>13</v>
      </c>
      <c r="E188" s="53" t="s">
        <v>672</v>
      </c>
      <c r="F188" s="53" t="s">
        <v>831</v>
      </c>
      <c r="G188" s="53" t="s">
        <v>76</v>
      </c>
      <c r="H188" s="53" t="s">
        <v>76</v>
      </c>
      <c r="I188" s="53" t="s">
        <v>10</v>
      </c>
      <c r="J188" s="53" t="s">
        <v>76</v>
      </c>
      <c r="K188" s="50" t="s">
        <v>10</v>
      </c>
      <c r="L188" s="50" t="s">
        <v>76</v>
      </c>
      <c r="M188" s="50" t="s">
        <v>76</v>
      </c>
      <c r="N188" s="50" t="s">
        <v>10</v>
      </c>
      <c r="O188" s="50" t="s">
        <v>76</v>
      </c>
      <c r="P188" s="50" t="s">
        <v>76</v>
      </c>
      <c r="Q188" s="50" t="s">
        <v>10</v>
      </c>
      <c r="R188" s="53" t="s">
        <v>10</v>
      </c>
      <c r="X188" s="20"/>
      <c r="BL188" s="6"/>
      <c r="BQ188" s="5"/>
    </row>
    <row r="189" spans="1:69" x14ac:dyDescent="0.25">
      <c r="A189" s="59">
        <v>72</v>
      </c>
      <c r="B189" s="53" t="s">
        <v>82</v>
      </c>
      <c r="C189" s="53" t="s">
        <v>81</v>
      </c>
      <c r="D189" s="74" t="s">
        <v>13</v>
      </c>
      <c r="E189" s="53" t="s">
        <v>672</v>
      </c>
      <c r="F189" s="53" t="s">
        <v>833</v>
      </c>
      <c r="G189" s="53" t="s">
        <v>10</v>
      </c>
      <c r="H189" s="53" t="s">
        <v>10</v>
      </c>
      <c r="I189" s="53" t="s">
        <v>76</v>
      </c>
      <c r="J189" s="53" t="s">
        <v>76</v>
      </c>
      <c r="K189" s="50" t="s">
        <v>76</v>
      </c>
      <c r="L189" s="50" t="s">
        <v>76</v>
      </c>
      <c r="M189" s="50" t="s">
        <v>76</v>
      </c>
      <c r="N189" s="50" t="s">
        <v>10</v>
      </c>
      <c r="O189" s="50" t="s">
        <v>76</v>
      </c>
      <c r="P189" s="50" t="s">
        <v>76</v>
      </c>
      <c r="Q189" s="50" t="s">
        <v>10</v>
      </c>
      <c r="R189" s="53" t="s">
        <v>77</v>
      </c>
      <c r="X189" s="20"/>
      <c r="BL189" s="6"/>
      <c r="BQ189" s="5"/>
    </row>
    <row r="190" spans="1:69" x14ac:dyDescent="0.25">
      <c r="A190" s="59">
        <v>79</v>
      </c>
      <c r="B190" s="53" t="s">
        <v>727</v>
      </c>
      <c r="C190" s="53" t="s">
        <v>749</v>
      </c>
      <c r="D190" s="74" t="s">
        <v>13</v>
      </c>
      <c r="E190" s="53" t="s">
        <v>672</v>
      </c>
      <c r="F190" s="53" t="s">
        <v>834</v>
      </c>
      <c r="G190" s="53" t="s">
        <v>76</v>
      </c>
      <c r="H190" s="53" t="s">
        <v>10</v>
      </c>
      <c r="I190" s="53" t="s">
        <v>76</v>
      </c>
      <c r="J190" s="53" t="s">
        <v>76</v>
      </c>
      <c r="K190" s="50" t="s">
        <v>76</v>
      </c>
      <c r="L190" s="50" t="s">
        <v>76</v>
      </c>
      <c r="M190" s="50" t="s">
        <v>76</v>
      </c>
      <c r="N190" s="50" t="s">
        <v>10</v>
      </c>
      <c r="O190" s="50" t="s">
        <v>76</v>
      </c>
      <c r="P190" s="50" t="s">
        <v>76</v>
      </c>
      <c r="Q190" s="50" t="s">
        <v>10</v>
      </c>
      <c r="R190" s="53" t="s">
        <v>10</v>
      </c>
      <c r="X190" s="20"/>
      <c r="BL190" s="6"/>
      <c r="BQ190" s="5"/>
    </row>
    <row r="191" spans="1:69" x14ac:dyDescent="0.25">
      <c r="A191" s="59">
        <v>87</v>
      </c>
      <c r="B191" s="53" t="s">
        <v>728</v>
      </c>
      <c r="C191" s="53" t="s">
        <v>807</v>
      </c>
      <c r="D191" s="74" t="s">
        <v>13</v>
      </c>
      <c r="E191" s="53" t="s">
        <v>672</v>
      </c>
      <c r="F191" s="53" t="s">
        <v>131</v>
      </c>
      <c r="G191" s="53" t="s">
        <v>76</v>
      </c>
      <c r="H191" s="53" t="s">
        <v>76</v>
      </c>
      <c r="I191" s="53" t="s">
        <v>76</v>
      </c>
      <c r="J191" s="53" t="s">
        <v>76</v>
      </c>
      <c r="K191" s="50" t="s">
        <v>76</v>
      </c>
      <c r="L191" s="50" t="s">
        <v>76</v>
      </c>
      <c r="M191" s="50" t="s">
        <v>76</v>
      </c>
      <c r="N191" s="50" t="s">
        <v>10</v>
      </c>
      <c r="O191" s="50" t="s">
        <v>76</v>
      </c>
      <c r="P191" s="50" t="s">
        <v>76</v>
      </c>
      <c r="Q191" s="50" t="s">
        <v>10</v>
      </c>
      <c r="R191" s="53" t="s">
        <v>77</v>
      </c>
      <c r="X191" s="20"/>
      <c r="BL191" s="6"/>
      <c r="BQ191" s="5"/>
    </row>
    <row r="192" spans="1:69" x14ac:dyDescent="0.25">
      <c r="A192" s="59">
        <v>99</v>
      </c>
      <c r="B192" s="53" t="s">
        <v>729</v>
      </c>
      <c r="C192" s="53" t="s">
        <v>800</v>
      </c>
      <c r="D192" s="74" t="s">
        <v>13</v>
      </c>
      <c r="E192" s="53" t="s">
        <v>672</v>
      </c>
      <c r="F192" s="53" t="s">
        <v>131</v>
      </c>
      <c r="G192" s="53" t="s">
        <v>76</v>
      </c>
      <c r="H192" s="53" t="s">
        <v>76</v>
      </c>
      <c r="I192" s="53" t="s">
        <v>76</v>
      </c>
      <c r="J192" s="53" t="s">
        <v>76</v>
      </c>
      <c r="K192" s="50" t="s">
        <v>76</v>
      </c>
      <c r="L192" s="50" t="s">
        <v>76</v>
      </c>
      <c r="M192" s="50" t="s">
        <v>76</v>
      </c>
      <c r="N192" s="50" t="s">
        <v>10</v>
      </c>
      <c r="O192" s="50" t="s">
        <v>76</v>
      </c>
      <c r="P192" s="50" t="s">
        <v>76</v>
      </c>
      <c r="Q192" s="50" t="s">
        <v>10</v>
      </c>
      <c r="R192" s="53" t="s">
        <v>10</v>
      </c>
      <c r="X192" s="20"/>
      <c r="BL192" s="6"/>
      <c r="BQ192" s="5"/>
    </row>
    <row r="193" spans="1:70" x14ac:dyDescent="0.25">
      <c r="A193" s="59" t="s">
        <v>732</v>
      </c>
      <c r="B193" s="53" t="s">
        <v>730</v>
      </c>
      <c r="C193" s="53" t="s">
        <v>754</v>
      </c>
      <c r="D193" s="74" t="s">
        <v>13</v>
      </c>
      <c r="E193" s="53" t="s">
        <v>672</v>
      </c>
      <c r="F193" s="53" t="s">
        <v>832</v>
      </c>
      <c r="G193" s="53" t="s">
        <v>76</v>
      </c>
      <c r="H193" s="53" t="s">
        <v>76</v>
      </c>
      <c r="I193" s="53" t="s">
        <v>76</v>
      </c>
      <c r="J193" s="53" t="s">
        <v>76</v>
      </c>
      <c r="K193" s="53" t="s">
        <v>76</v>
      </c>
      <c r="L193" s="53" t="s">
        <v>76</v>
      </c>
      <c r="M193" s="53" t="s">
        <v>76</v>
      </c>
      <c r="N193" s="53" t="s">
        <v>10</v>
      </c>
      <c r="O193" s="53" t="s">
        <v>76</v>
      </c>
      <c r="P193" s="53" t="s">
        <v>76</v>
      </c>
      <c r="Q193" s="53" t="s">
        <v>76</v>
      </c>
      <c r="R193" s="53" t="s">
        <v>77</v>
      </c>
      <c r="X193" s="20"/>
      <c r="BL193" s="6"/>
      <c r="BQ193" s="5"/>
    </row>
    <row r="194" spans="1:70" x14ac:dyDescent="0.25">
      <c r="A194" s="59" t="s">
        <v>738</v>
      </c>
      <c r="B194" s="53" t="s">
        <v>731</v>
      </c>
      <c r="C194" s="53" t="s">
        <v>43</v>
      </c>
      <c r="D194" s="74" t="s">
        <v>13</v>
      </c>
      <c r="E194" s="53" t="s">
        <v>673</v>
      </c>
      <c r="F194" s="53" t="s">
        <v>832</v>
      </c>
      <c r="G194" s="53" t="s">
        <v>76</v>
      </c>
      <c r="H194" s="53" t="s">
        <v>76</v>
      </c>
      <c r="I194" s="53" t="s">
        <v>76</v>
      </c>
      <c r="J194" s="53" t="s">
        <v>76</v>
      </c>
      <c r="K194" s="53" t="s">
        <v>76</v>
      </c>
      <c r="L194" s="53" t="s">
        <v>76</v>
      </c>
      <c r="M194" s="53" t="s">
        <v>76</v>
      </c>
      <c r="N194" s="53" t="s">
        <v>10</v>
      </c>
      <c r="O194" s="53" t="s">
        <v>76</v>
      </c>
      <c r="P194" s="53" t="s">
        <v>76</v>
      </c>
      <c r="Q194" s="53" t="s">
        <v>76</v>
      </c>
      <c r="R194" s="53" t="s">
        <v>76</v>
      </c>
      <c r="X194" s="20"/>
      <c r="BL194" s="6"/>
      <c r="BQ194" s="5"/>
    </row>
    <row r="195" spans="1:70" x14ac:dyDescent="0.25">
      <c r="A195" s="59" t="s">
        <v>737</v>
      </c>
      <c r="B195" s="53" t="s">
        <v>733</v>
      </c>
      <c r="C195" s="53" t="s">
        <v>767</v>
      </c>
      <c r="D195" s="74" t="s">
        <v>13</v>
      </c>
      <c r="E195" s="53" t="s">
        <v>672</v>
      </c>
      <c r="F195" s="53" t="s">
        <v>131</v>
      </c>
      <c r="G195" s="53" t="s">
        <v>76</v>
      </c>
      <c r="H195" s="53" t="s">
        <v>76</v>
      </c>
      <c r="I195" s="53" t="s">
        <v>76</v>
      </c>
      <c r="J195" s="53" t="s">
        <v>76</v>
      </c>
      <c r="K195" s="50" t="s">
        <v>76</v>
      </c>
      <c r="L195" s="50" t="s">
        <v>76</v>
      </c>
      <c r="M195" s="50" t="s">
        <v>76</v>
      </c>
      <c r="N195" s="50" t="s">
        <v>10</v>
      </c>
      <c r="O195" s="50" t="s">
        <v>76</v>
      </c>
      <c r="P195" s="50" t="s">
        <v>76</v>
      </c>
      <c r="Q195" s="50" t="s">
        <v>76</v>
      </c>
      <c r="R195" s="53" t="s">
        <v>77</v>
      </c>
      <c r="X195" s="20"/>
      <c r="BL195" s="6"/>
      <c r="BQ195" s="5"/>
    </row>
    <row r="196" spans="1:70" x14ac:dyDescent="0.25">
      <c r="A196" s="59" t="s">
        <v>734</v>
      </c>
      <c r="B196" s="53" t="s">
        <v>667</v>
      </c>
      <c r="C196" s="53" t="s">
        <v>775</v>
      </c>
      <c r="D196" s="74" t="s">
        <v>13</v>
      </c>
      <c r="E196" s="53" t="s">
        <v>672</v>
      </c>
      <c r="F196" s="53" t="s">
        <v>131</v>
      </c>
      <c r="G196" s="53" t="s">
        <v>76</v>
      </c>
      <c r="H196" s="53" t="s">
        <v>76</v>
      </c>
      <c r="I196" s="53" t="s">
        <v>76</v>
      </c>
      <c r="J196" s="53" t="s">
        <v>76</v>
      </c>
      <c r="K196" s="50" t="s">
        <v>76</v>
      </c>
      <c r="L196" s="50" t="s">
        <v>76</v>
      </c>
      <c r="M196" s="50" t="s">
        <v>76</v>
      </c>
      <c r="N196" s="50" t="s">
        <v>10</v>
      </c>
      <c r="O196" s="50" t="s">
        <v>76</v>
      </c>
      <c r="P196" s="50" t="s">
        <v>76</v>
      </c>
      <c r="Q196" s="50" t="s">
        <v>10</v>
      </c>
      <c r="R196" s="53" t="s">
        <v>77</v>
      </c>
      <c r="X196" s="20"/>
      <c r="BL196" s="6"/>
      <c r="BQ196" s="5"/>
    </row>
    <row r="197" spans="1:70" x14ac:dyDescent="0.25">
      <c r="A197" s="59" t="s">
        <v>736</v>
      </c>
      <c r="B197" s="53" t="s">
        <v>735</v>
      </c>
      <c r="C197" s="53" t="s">
        <v>782</v>
      </c>
      <c r="D197" s="74" t="s">
        <v>13</v>
      </c>
      <c r="E197" s="53" t="s">
        <v>672</v>
      </c>
      <c r="F197" s="53" t="s">
        <v>131</v>
      </c>
      <c r="G197" s="53" t="s">
        <v>76</v>
      </c>
      <c r="H197" s="53" t="s">
        <v>76</v>
      </c>
      <c r="I197" s="53" t="s">
        <v>76</v>
      </c>
      <c r="J197" s="53" t="s">
        <v>76</v>
      </c>
      <c r="K197" s="50" t="s">
        <v>76</v>
      </c>
      <c r="L197" s="50" t="s">
        <v>76</v>
      </c>
      <c r="M197" s="50" t="s">
        <v>76</v>
      </c>
      <c r="N197" s="50" t="s">
        <v>10</v>
      </c>
      <c r="O197" s="50" t="s">
        <v>76</v>
      </c>
      <c r="P197" s="50" t="s">
        <v>76</v>
      </c>
      <c r="Q197" s="50" t="s">
        <v>76</v>
      </c>
      <c r="R197" s="53" t="s">
        <v>77</v>
      </c>
      <c r="X197" s="20"/>
      <c r="BL197" s="6"/>
      <c r="BQ197" s="5"/>
    </row>
    <row r="198" spans="1:70" x14ac:dyDescent="0.25">
      <c r="A198" s="59" t="s">
        <v>739</v>
      </c>
      <c r="B198" s="53" t="s">
        <v>370</v>
      </c>
      <c r="C198" s="53" t="s">
        <v>122</v>
      </c>
      <c r="D198" s="74" t="s">
        <v>13</v>
      </c>
      <c r="E198" s="53" t="s">
        <v>672</v>
      </c>
      <c r="F198" s="53" t="s">
        <v>131</v>
      </c>
      <c r="G198" s="53" t="s">
        <v>76</v>
      </c>
      <c r="H198" s="53" t="s">
        <v>76</v>
      </c>
      <c r="I198" s="53" t="s">
        <v>76</v>
      </c>
      <c r="J198" s="53" t="s">
        <v>76</v>
      </c>
      <c r="K198" s="50" t="s">
        <v>76</v>
      </c>
      <c r="L198" s="50" t="s">
        <v>76</v>
      </c>
      <c r="M198" s="50" t="s">
        <v>76</v>
      </c>
      <c r="N198" s="50" t="s">
        <v>10</v>
      </c>
      <c r="O198" s="50" t="s">
        <v>76</v>
      </c>
      <c r="P198" s="50" t="s">
        <v>76</v>
      </c>
      <c r="Q198" s="50" t="s">
        <v>76</v>
      </c>
      <c r="R198" s="53" t="s">
        <v>77</v>
      </c>
      <c r="X198" s="20"/>
      <c r="BL198" s="6"/>
      <c r="BQ198" s="5"/>
    </row>
    <row r="199" spans="1:70" x14ac:dyDescent="0.25">
      <c r="A199" s="59" t="s">
        <v>740</v>
      </c>
      <c r="B199" s="53" t="s">
        <v>741</v>
      </c>
      <c r="C199" s="53" t="s">
        <v>788</v>
      </c>
      <c r="D199" s="74" t="s">
        <v>13</v>
      </c>
      <c r="E199" s="53" t="s">
        <v>672</v>
      </c>
      <c r="F199" s="53" t="s">
        <v>835</v>
      </c>
      <c r="G199" s="53" t="s">
        <v>76</v>
      </c>
      <c r="H199" s="53" t="s">
        <v>76</v>
      </c>
      <c r="I199" s="53" t="s">
        <v>10</v>
      </c>
      <c r="J199" s="53" t="s">
        <v>76</v>
      </c>
      <c r="K199" s="50" t="s">
        <v>76</v>
      </c>
      <c r="L199" s="50" t="s">
        <v>76</v>
      </c>
      <c r="M199" s="50" t="s">
        <v>76</v>
      </c>
      <c r="N199" s="50" t="s">
        <v>10</v>
      </c>
      <c r="O199" s="50" t="s">
        <v>76</v>
      </c>
      <c r="P199" s="50" t="s">
        <v>76</v>
      </c>
      <c r="Q199" s="50" t="s">
        <v>76</v>
      </c>
      <c r="R199" s="53" t="s">
        <v>77</v>
      </c>
      <c r="X199" s="20"/>
      <c r="BL199" s="6"/>
      <c r="BQ199" s="5"/>
    </row>
    <row r="200" spans="1:70" x14ac:dyDescent="0.25">
      <c r="A200" s="59" t="s">
        <v>742</v>
      </c>
      <c r="B200" s="53" t="s">
        <v>743</v>
      </c>
      <c r="C200" s="53" t="s">
        <v>793</v>
      </c>
      <c r="D200" s="74" t="s">
        <v>13</v>
      </c>
      <c r="E200" s="53" t="s">
        <v>672</v>
      </c>
      <c r="F200" s="53" t="s">
        <v>835</v>
      </c>
      <c r="G200" s="53" t="s">
        <v>76</v>
      </c>
      <c r="H200" s="53" t="s">
        <v>76</v>
      </c>
      <c r="I200" s="53" t="s">
        <v>10</v>
      </c>
      <c r="J200" s="53" t="s">
        <v>76</v>
      </c>
      <c r="K200" s="50" t="s">
        <v>76</v>
      </c>
      <c r="L200" s="50" t="s">
        <v>76</v>
      </c>
      <c r="M200" s="50" t="s">
        <v>76</v>
      </c>
      <c r="N200" s="50" t="s">
        <v>10</v>
      </c>
      <c r="O200" s="50" t="s">
        <v>76</v>
      </c>
      <c r="P200" s="50" t="s">
        <v>76</v>
      </c>
      <c r="Q200" s="50" t="s">
        <v>10</v>
      </c>
      <c r="R200" s="53" t="s">
        <v>77</v>
      </c>
      <c r="X200" s="20"/>
      <c r="BL200" s="6"/>
      <c r="BQ200" s="5"/>
    </row>
    <row r="201" spans="1:70" x14ac:dyDescent="0.25">
      <c r="A201" s="19"/>
      <c r="B201" s="23"/>
      <c r="C201" s="20"/>
      <c r="D201" s="21"/>
      <c r="E201" s="25"/>
      <c r="F201" s="23"/>
      <c r="G201" s="23"/>
      <c r="H201" s="23"/>
      <c r="I201" s="23"/>
      <c r="J201" s="23"/>
      <c r="K201" s="23"/>
      <c r="L201" s="25"/>
      <c r="M201" s="25"/>
      <c r="N201" s="25"/>
      <c r="O201" s="25"/>
      <c r="P201" s="25"/>
      <c r="Q201" s="25"/>
      <c r="R201" s="25"/>
      <c r="S201" s="23"/>
      <c r="Z201" s="20"/>
      <c r="BM201" s="5"/>
      <c r="BR201" s="6"/>
    </row>
    <row r="202" spans="1:70" x14ac:dyDescent="0.25">
      <c r="A202" s="19"/>
      <c r="B202" s="23"/>
      <c r="C202" s="20"/>
      <c r="D202" s="21"/>
      <c r="E202" s="23"/>
      <c r="F202" s="23"/>
      <c r="G202" s="23"/>
      <c r="H202" s="23"/>
      <c r="I202" s="23"/>
      <c r="J202" s="23"/>
      <c r="K202" s="25"/>
      <c r="L202" s="25"/>
      <c r="M202" s="25"/>
      <c r="N202" s="25"/>
      <c r="O202" s="25"/>
      <c r="P202" s="25"/>
      <c r="Q202" s="25"/>
      <c r="R202" s="23"/>
      <c r="S202" s="23"/>
      <c r="Z202" s="20"/>
    </row>
    <row r="203" spans="1:70" s="30" customFormat="1" ht="30" customHeight="1" x14ac:dyDescent="0.3">
      <c r="A203" s="30" t="s">
        <v>836</v>
      </c>
      <c r="D203" s="31"/>
      <c r="E203" s="23"/>
      <c r="G203" s="29"/>
      <c r="H203" s="29"/>
      <c r="I203" s="29"/>
      <c r="J203" s="29"/>
      <c r="R203" s="29"/>
      <c r="S203" s="29"/>
      <c r="Z203" s="29"/>
      <c r="AA203" s="117"/>
      <c r="AG203" s="117"/>
      <c r="BM203" s="31"/>
      <c r="BN203" s="31"/>
      <c r="BO203" s="31"/>
      <c r="BP203" s="31"/>
      <c r="BQ203" s="31"/>
    </row>
    <row r="204" spans="1:70" ht="165" x14ac:dyDescent="0.25">
      <c r="A204" s="87" t="s">
        <v>300</v>
      </c>
      <c r="B204" s="87" t="s">
        <v>299</v>
      </c>
      <c r="C204" s="87" t="s">
        <v>298</v>
      </c>
      <c r="D204" s="87" t="s">
        <v>297</v>
      </c>
      <c r="E204" s="87" t="s">
        <v>293</v>
      </c>
      <c r="F204" s="90"/>
      <c r="G204" s="91" t="s">
        <v>463</v>
      </c>
      <c r="H204" s="92" t="s">
        <v>330</v>
      </c>
      <c r="I204" s="92" t="s">
        <v>331</v>
      </c>
      <c r="J204" s="92" t="s">
        <v>332</v>
      </c>
      <c r="K204" s="92" t="s">
        <v>333</v>
      </c>
      <c r="L204" s="92" t="s">
        <v>334</v>
      </c>
      <c r="M204" s="92" t="s">
        <v>455</v>
      </c>
      <c r="N204" s="92" t="s">
        <v>456</v>
      </c>
      <c r="O204" s="92" t="s">
        <v>457</v>
      </c>
      <c r="P204" s="92" t="s">
        <v>458</v>
      </c>
      <c r="Q204" s="93" t="s">
        <v>655</v>
      </c>
      <c r="R204" s="92" t="s">
        <v>459</v>
      </c>
      <c r="S204" s="92" t="s">
        <v>460</v>
      </c>
      <c r="T204" s="92" t="s">
        <v>461</v>
      </c>
      <c r="U204" s="92" t="s">
        <v>462</v>
      </c>
      <c r="Z204" s="20"/>
      <c r="BM204" s="5"/>
      <c r="BR204" s="6"/>
    </row>
    <row r="205" spans="1:70" x14ac:dyDescent="0.25">
      <c r="A205" s="59">
        <v>150</v>
      </c>
      <c r="B205" s="49" t="s">
        <v>369</v>
      </c>
      <c r="C205" s="49" t="s">
        <v>449</v>
      </c>
      <c r="D205" s="51" t="s">
        <v>13</v>
      </c>
      <c r="E205" s="50" t="s">
        <v>48</v>
      </c>
      <c r="F205" s="50"/>
      <c r="G205" s="49" t="s">
        <v>96</v>
      </c>
      <c r="H205" s="49" t="s">
        <v>76</v>
      </c>
      <c r="I205" s="49" t="s">
        <v>76</v>
      </c>
      <c r="J205" s="49" t="s">
        <v>10</v>
      </c>
      <c r="K205" s="49" t="s">
        <v>10</v>
      </c>
      <c r="L205" s="49" t="s">
        <v>10</v>
      </c>
      <c r="M205" s="51" t="s">
        <v>76</v>
      </c>
      <c r="N205" s="51" t="s">
        <v>10</v>
      </c>
      <c r="O205" s="51" t="s">
        <v>76</v>
      </c>
      <c r="P205" s="51" t="s">
        <v>76</v>
      </c>
      <c r="Q205" s="74" t="s">
        <v>675</v>
      </c>
      <c r="R205" s="51" t="s">
        <v>76</v>
      </c>
      <c r="S205" s="49" t="s">
        <v>10</v>
      </c>
      <c r="T205" s="50" t="s">
        <v>549</v>
      </c>
      <c r="U205" s="49" t="s">
        <v>76</v>
      </c>
      <c r="BM205" s="5"/>
      <c r="BR205" s="6"/>
    </row>
    <row r="206" spans="1:70" x14ac:dyDescent="0.25">
      <c r="A206" s="59">
        <v>854</v>
      </c>
      <c r="B206" s="49" t="s">
        <v>248</v>
      </c>
      <c r="C206" s="49" t="s">
        <v>9</v>
      </c>
      <c r="D206" s="51" t="s">
        <v>13</v>
      </c>
      <c r="E206" s="50" t="s">
        <v>48</v>
      </c>
      <c r="F206" s="50"/>
      <c r="G206" s="76" t="s">
        <v>96</v>
      </c>
      <c r="H206" s="50" t="s">
        <v>76</v>
      </c>
      <c r="I206" s="50" t="s">
        <v>192</v>
      </c>
      <c r="J206" s="50" t="s">
        <v>76</v>
      </c>
      <c r="K206" s="50" t="s">
        <v>10</v>
      </c>
      <c r="L206" s="50" t="s">
        <v>76</v>
      </c>
      <c r="M206" s="76" t="s">
        <v>76</v>
      </c>
      <c r="N206" s="76" t="s">
        <v>76</v>
      </c>
      <c r="O206" s="76" t="s">
        <v>76</v>
      </c>
      <c r="P206" s="76" t="s">
        <v>76</v>
      </c>
      <c r="Q206" s="74" t="s">
        <v>675</v>
      </c>
      <c r="R206" s="76" t="s">
        <v>76</v>
      </c>
      <c r="S206" s="50" t="s">
        <v>76</v>
      </c>
      <c r="T206" s="50" t="s">
        <v>549</v>
      </c>
      <c r="U206" s="76" t="s">
        <v>76</v>
      </c>
      <c r="BM206" s="5"/>
      <c r="BR206" s="6"/>
    </row>
    <row r="207" spans="1:70" x14ac:dyDescent="0.25">
      <c r="A207" s="59">
        <v>3484</v>
      </c>
      <c r="B207" s="49" t="s">
        <v>49</v>
      </c>
      <c r="C207" s="49" t="s">
        <v>9</v>
      </c>
      <c r="D207" s="51" t="s">
        <v>13</v>
      </c>
      <c r="E207" s="49" t="s">
        <v>48</v>
      </c>
      <c r="F207" s="49"/>
      <c r="G207" s="50" t="s">
        <v>548</v>
      </c>
      <c r="H207" s="50" t="s">
        <v>76</v>
      </c>
      <c r="I207" s="50" t="s">
        <v>192</v>
      </c>
      <c r="J207" s="50" t="s">
        <v>10</v>
      </c>
      <c r="K207" s="50" t="s">
        <v>10</v>
      </c>
      <c r="L207" s="50" t="s">
        <v>76</v>
      </c>
      <c r="M207" s="76" t="s">
        <v>192</v>
      </c>
      <c r="N207" s="76" t="s">
        <v>192</v>
      </c>
      <c r="O207" s="76" t="s">
        <v>192</v>
      </c>
      <c r="P207" s="76" t="s">
        <v>76</v>
      </c>
      <c r="Q207" s="74" t="s">
        <v>675</v>
      </c>
      <c r="R207" s="76" t="s">
        <v>76</v>
      </c>
      <c r="S207" s="76" t="s">
        <v>76</v>
      </c>
      <c r="T207" s="76" t="s">
        <v>549</v>
      </c>
      <c r="U207" s="50" t="s">
        <v>76</v>
      </c>
      <c r="BM207" s="5"/>
      <c r="BR207" s="6"/>
    </row>
    <row r="208" spans="1:70" x14ac:dyDescent="0.25">
      <c r="A208" s="59">
        <v>6714</v>
      </c>
      <c r="B208" s="66" t="s">
        <v>574</v>
      </c>
      <c r="C208" s="64" t="s">
        <v>43</v>
      </c>
      <c r="D208" s="64" t="s">
        <v>13</v>
      </c>
      <c r="E208" s="66" t="s">
        <v>48</v>
      </c>
      <c r="F208" s="66"/>
      <c r="G208" s="72" t="s">
        <v>657</v>
      </c>
      <c r="H208" s="66" t="s">
        <v>76</v>
      </c>
      <c r="I208" s="66" t="s">
        <v>76</v>
      </c>
      <c r="J208" s="66" t="s">
        <v>76</v>
      </c>
      <c r="K208" s="66" t="s">
        <v>10</v>
      </c>
      <c r="L208" s="72" t="s">
        <v>76</v>
      </c>
      <c r="M208" s="72" t="s">
        <v>76</v>
      </c>
      <c r="N208" s="72" t="s">
        <v>76</v>
      </c>
      <c r="O208" s="72" t="s">
        <v>76</v>
      </c>
      <c r="P208" s="72" t="s">
        <v>76</v>
      </c>
      <c r="Q208" s="94" t="s">
        <v>675</v>
      </c>
      <c r="R208" s="72" t="s">
        <v>76</v>
      </c>
      <c r="S208" s="72" t="s">
        <v>76</v>
      </c>
      <c r="T208" s="72" t="s">
        <v>656</v>
      </c>
      <c r="U208" s="72" t="s">
        <v>76</v>
      </c>
      <c r="BM208" s="5"/>
      <c r="BR208" s="6"/>
    </row>
    <row r="209" spans="1:70" x14ac:dyDescent="0.25">
      <c r="F209" s="6"/>
      <c r="J209" s="5"/>
    </row>
    <row r="210" spans="1:70" s="30" customFormat="1" ht="30" customHeight="1" x14ac:dyDescent="0.3">
      <c r="A210" s="30" t="s">
        <v>838</v>
      </c>
      <c r="D210" s="31"/>
      <c r="AA210" s="117"/>
      <c r="AG210" s="117"/>
      <c r="BM210" s="31"/>
      <c r="BN210" s="31"/>
      <c r="BO210" s="31"/>
      <c r="BP210" s="31"/>
      <c r="BQ210" s="31"/>
    </row>
    <row r="211" spans="1:70" ht="135" x14ac:dyDescent="0.25">
      <c r="A211" s="87" t="s">
        <v>300</v>
      </c>
      <c r="B211" s="87" t="s">
        <v>299</v>
      </c>
      <c r="C211" s="87" t="s">
        <v>298</v>
      </c>
      <c r="D211" s="87" t="s">
        <v>297</v>
      </c>
      <c r="E211" s="87" t="s">
        <v>293</v>
      </c>
      <c r="F211" s="95"/>
      <c r="G211" s="88" t="s">
        <v>273</v>
      </c>
      <c r="H211" s="96" t="s">
        <v>839</v>
      </c>
      <c r="I211" s="96" t="s">
        <v>840</v>
      </c>
      <c r="J211" s="96" t="s">
        <v>841</v>
      </c>
      <c r="K211" s="96" t="s">
        <v>842</v>
      </c>
      <c r="L211" s="96" t="s">
        <v>843</v>
      </c>
      <c r="M211" s="96" t="s">
        <v>844</v>
      </c>
      <c r="N211" s="96" t="s">
        <v>845</v>
      </c>
      <c r="O211" s="96" t="s">
        <v>846</v>
      </c>
      <c r="BM211" s="5"/>
      <c r="BR211" s="6"/>
    </row>
    <row r="212" spans="1:70" x14ac:dyDescent="0.25">
      <c r="A212" s="119">
        <v>1016</v>
      </c>
      <c r="B212" s="49" t="s">
        <v>147</v>
      </c>
      <c r="C212" s="49" t="s">
        <v>69</v>
      </c>
      <c r="D212" s="51" t="s">
        <v>13</v>
      </c>
      <c r="E212" s="97" t="s">
        <v>847</v>
      </c>
      <c r="F212" s="97"/>
      <c r="G212" s="97" t="s">
        <v>848</v>
      </c>
      <c r="H212" s="97" t="s">
        <v>76</v>
      </c>
      <c r="I212" s="97" t="s">
        <v>76</v>
      </c>
      <c r="J212" s="97" t="s">
        <v>76</v>
      </c>
      <c r="K212" s="97" t="s">
        <v>849</v>
      </c>
      <c r="L212" s="97" t="s">
        <v>77</v>
      </c>
      <c r="M212" s="97" t="s">
        <v>76</v>
      </c>
      <c r="N212" s="97" t="s">
        <v>850</v>
      </c>
      <c r="O212" s="97" t="s">
        <v>77</v>
      </c>
      <c r="BM212" s="5"/>
      <c r="BR212" s="6"/>
    </row>
  </sheetData>
  <pageMargins left="1" right="1" top="1" bottom="1" header="0.5" footer="0.5"/>
  <pageSetup scale="54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 Sheet</vt:lpstr>
      <vt:lpstr>'DE Sheet'!lnkB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Siarkowski</dc:creator>
  <cp:lastModifiedBy>M Siarkowski</cp:lastModifiedBy>
  <cp:lastPrinted>2016-12-22T22:41:17Z</cp:lastPrinted>
  <dcterms:created xsi:type="dcterms:W3CDTF">2016-10-20T22:47:10Z</dcterms:created>
  <dcterms:modified xsi:type="dcterms:W3CDTF">2020-03-31T09:10:14Z</dcterms:modified>
</cp:coreProperties>
</file>